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36" documentId="8_{61FDBCA1-D1DF-4835-8265-333A8314FCA5}" xr6:coauthVersionLast="47" xr6:coauthVersionMax="47" xr10:uidLastSave="{2D165289-B154-49B0-B1EE-277F00062C93}"/>
  <bookViews>
    <workbookView xWindow="-120" yWindow="-120" windowWidth="29040" windowHeight="15720" firstSheet="1" activeTab="1" xr2:uid="{00000000-000D-0000-FFFF-FFFF00000000}"/>
  </bookViews>
  <sheets>
    <sheet name="Completing the return" sheetId="26" r:id="rId1"/>
    <sheet name="Summary" sheetId="27" r:id="rId2"/>
    <sheet name="1. Payments made" sheetId="28" r:id="rId3"/>
    <sheet name="2. Notional spending" sheetId="29" r:id="rId4"/>
    <sheet name="3. Other authorised spending" sheetId="30" r:id="rId5"/>
    <sheet name="4. Invoices not received" sheetId="9" r:id="rId6"/>
    <sheet name="5. Payments not made" sheetId="31" r:id="rId7"/>
    <sheet name="6. Personal expenses" sheetId="32" r:id="rId8"/>
    <sheet name="7. Further reported expenses" sheetId="35" r:id="rId9"/>
    <sheet name="8. Permissible donations" sheetId="23" r:id="rId10"/>
    <sheet name="9. Impermissible donations" sheetId="24" r:id="rId11"/>
    <sheet name="Lists" sheetId="25" state="hidden" r:id="rId12"/>
  </sheets>
  <definedNames>
    <definedName name="_xlnm.Print_Area" localSheetId="2">'1. Payments made'!$A$1:$J$25</definedName>
    <definedName name="_xlnm.Print_Area" localSheetId="3">'2. Notional spending'!$A$1:$G$24</definedName>
    <definedName name="_xlnm.Print_Area" localSheetId="4">'3. Other authorised spending'!$A$1:$G$21</definedName>
    <definedName name="_xlnm.Print_Area" localSheetId="5">'4. Invoices not received'!$A$1:$H$20</definedName>
    <definedName name="_xlnm.Print_Area" localSheetId="6">'5. Payments not made'!$A$1:$H$21</definedName>
    <definedName name="_xlnm.Print_Area" localSheetId="7">'6. Personal expenses'!$A$1:$G$23</definedName>
    <definedName name="_xlnm.Print_Area" localSheetId="8">'7. Further reported expenses'!$A$1:$J$30</definedName>
    <definedName name="_xlnm.Print_Area" localSheetId="9">'8. Permissible donations'!$A$1:$H$21</definedName>
    <definedName name="_xlnm.Print_Area" localSheetId="10">'9. Impermissible donations'!$A$1:$G$20</definedName>
    <definedName name="_xlnm.Print_Area" localSheetId="0">'Completing the return'!$A$1:$O$67</definedName>
    <definedName name="_xlnm.Print_Area" localSheetId="1">Summary!$A$1:$R$87</definedName>
    <definedName name="_xlnm.Print_Titles" localSheetId="2">'1. Payments made'!$1:$6</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expenses'!$1:$3</definedName>
    <definedName name="_xlnm.Print_Titles" localSheetId="9">'8. Permissible donations'!$1:$5</definedName>
    <definedName name="_xlnm.Print_Titles" localSheetId="10">'9.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8" l="1"/>
  <c r="I6" i="31"/>
  <c r="I7" i="31"/>
  <c r="I8" i="31"/>
  <c r="I9" i="31"/>
  <c r="I10" i="31"/>
  <c r="I11" i="31"/>
  <c r="I12" i="31"/>
  <c r="I13" i="31"/>
  <c r="I14" i="31"/>
  <c r="I15" i="31"/>
  <c r="I16" i="31"/>
  <c r="I17" i="31"/>
  <c r="I5" i="31"/>
  <c r="H6" i="30"/>
  <c r="H7" i="30"/>
  <c r="H8" i="30"/>
  <c r="H9" i="30"/>
  <c r="H10" i="30"/>
  <c r="H11" i="30"/>
  <c r="H12" i="30"/>
  <c r="H13" i="30"/>
  <c r="H14" i="30"/>
  <c r="H15" i="30"/>
  <c r="H16" i="30"/>
  <c r="H17" i="30"/>
  <c r="H5" i="30"/>
  <c r="H7" i="29"/>
  <c r="H8" i="29"/>
  <c r="H9" i="29"/>
  <c r="H10" i="29"/>
  <c r="H11" i="29"/>
  <c r="H12" i="29"/>
  <c r="H13" i="29"/>
  <c r="H14" i="29"/>
  <c r="H15" i="29"/>
  <c r="H16" i="29"/>
  <c r="H17" i="29"/>
  <c r="H18" i="29"/>
  <c r="H6" i="29"/>
  <c r="I8" i="9"/>
  <c r="I9" i="9"/>
  <c r="I10" i="9"/>
  <c r="I11" i="9"/>
  <c r="I12" i="9"/>
  <c r="I13" i="9"/>
  <c r="I14" i="9"/>
  <c r="I15" i="9"/>
  <c r="I16" i="9"/>
  <c r="I17" i="9"/>
  <c r="I7" i="9"/>
  <c r="I6" i="9"/>
  <c r="I5" i="9"/>
  <c r="R44" i="27"/>
  <c r="K17" i="35"/>
  <c r="J28" i="35"/>
  <c r="J27" i="35"/>
  <c r="J26" i="35"/>
  <c r="K25" i="35"/>
  <c r="K24" i="35"/>
  <c r="K23" i="35"/>
  <c r="K22" i="35"/>
  <c r="K21" i="35"/>
  <c r="K20" i="35"/>
  <c r="K19" i="35"/>
  <c r="K18" i="35"/>
  <c r="K16" i="35"/>
  <c r="K15" i="35"/>
  <c r="K14" i="35"/>
  <c r="K13" i="35"/>
  <c r="K7" i="28"/>
  <c r="H19" i="27"/>
  <c r="P19" i="27"/>
  <c r="R52" i="27"/>
  <c r="Q46" i="27"/>
  <c r="Q42" i="27"/>
  <c r="R42" i="27"/>
  <c r="R46" i="27"/>
  <c r="Q44" i="27"/>
  <c r="R48" i="27"/>
  <c r="Q48" i="27"/>
  <c r="R50" i="27"/>
  <c r="Q50" i="27"/>
  <c r="Q52" i="27"/>
  <c r="K19" i="28"/>
  <c r="K18" i="28"/>
  <c r="K17" i="28"/>
  <c r="K16" i="28"/>
  <c r="K15" i="28"/>
  <c r="K14" i="28"/>
  <c r="K12" i="28"/>
  <c r="K13" i="28"/>
  <c r="K9" i="28"/>
  <c r="K8" i="28"/>
  <c r="K10" i="28"/>
  <c r="H20" i="31"/>
  <c r="H19" i="31"/>
  <c r="H18" i="31"/>
  <c r="H20" i="9"/>
  <c r="H19" i="9"/>
  <c r="H18" i="9"/>
  <c r="I20" i="9" s="1"/>
  <c r="G19" i="30"/>
  <c r="G18" i="30"/>
  <c r="E51" i="27" s="1"/>
  <c r="G20" i="30"/>
  <c r="G21" i="29"/>
  <c r="G19" i="29"/>
  <c r="G20" i="29"/>
  <c r="J20" i="28"/>
  <c r="J21" i="28"/>
  <c r="J22" i="28"/>
  <c r="G23" i="32"/>
  <c r="G20" i="32"/>
  <c r="D76" i="27" s="1"/>
  <c r="G21" i="32"/>
  <c r="N76" i="27" s="1"/>
  <c r="E20" i="32"/>
  <c r="K28" i="35" l="1"/>
  <c r="I20" i="31"/>
  <c r="K22" i="28"/>
  <c r="R54" i="27"/>
  <c r="E46" i="27"/>
  <c r="H21" i="29"/>
  <c r="H20" i="30"/>
  <c r="H51" i="27"/>
  <c r="H42" i="27"/>
  <c r="E42" i="27"/>
  <c r="E55" i="27"/>
  <c r="H55" i="27"/>
  <c r="E59" i="27"/>
  <c r="H59" i="27"/>
  <c r="H46" i="27"/>
  <c r="Q54" i="27"/>
  <c r="G20" i="24"/>
  <c r="H85" i="27" s="1"/>
  <c r="H21" i="23"/>
  <c r="H62" i="27" l="1"/>
  <c r="H83" i="27"/>
  <c r="E6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tc={BD780CEF-72A5-47A2-89D8-BE3B425D5438}</author>
    <author>tc={20D6E647-8229-4B84-BD32-0F4BD1BACCA7}</author>
    <author>tc={BD4C3429-EBCC-48A2-BE6F-9F3AD4B20EA5}</author>
    <author>tc={BE980AF8-DC94-4F0D-B590-9732162F1C7E}</author>
    <author>tc={0C3EB179-8952-4AA0-AE29-0172BE28189B}</author>
    <author>tc={1D66B4F2-4150-49E3-86E2-BB964F627926}</author>
    <author>tc={3E62AFD4-A1FD-4722-8398-0D16397BD873}</author>
    <author>tc={674C586D-963C-4EC4-9CC5-63C8655CF281}</author>
  </authors>
  <commentList>
    <comment ref="B7" authorId="0" shapeId="0" xr:uid="{BD780CEF-72A5-47A2-89D8-BE3B425D5438}">
      <text>
        <t>[Threaded comment]
Your version of Excel allows you to read this threaded comment; however, any edits to it will get removed if the file is opened in a newer version of Excel. Learn more: https://go.microsoft.com/fwlink/?linkid=870924
Comment:
    No invoice required because it is under £20.</t>
      </text>
    </comment>
    <comment ref="I7" authorId="1" shapeId="0" xr:uid="{20D6E647-8229-4B84-BD32-0F4BD1BACCA7}">
      <text>
        <t>[Threaded comment]
Your version of Excel allows you to read this threaded comment; however, any edits to it will get removed if the file is opened in a newer version of Excel. Learn more: https://go.microsoft.com/fwlink/?linkid=870924
Comment:
    Although the paper was bought before the short campaign, the posters were put up during the short campaign. The spending therefore counts towards the short campaign total.</t>
      </text>
    </comment>
    <comment ref="B8" authorId="2" shapeId="0" xr:uid="{BD4C3429-EBCC-48A2-BE6F-9F3AD4B20EA5}">
      <text>
        <t xml:space="preserve">[Threaded comment]
Your version of Excel allows you to read this threaded comment; however, any edits to it will get removed if the file is opened in a newer version of Excel. Learn more: https://go.microsoft.com/fwlink/?linkid=870924
Comment:
    Invoice not required as this is an estimate of the value used, rather than a payment. However, some evidence to explain the calculation should be included. </t>
      </text>
    </comment>
    <comment ref="J8" authorId="3" shapeId="0" xr:uid="{BE980AF8-DC94-4F0D-B590-9732162F1C7E}">
      <text>
        <t xml:space="preserve">[Threaded comment]
Your version of Excel allows you to read this threaded comment; however, any edits to it will get removed if the file is opened in a newer version of Excel. Learn more: https://go.microsoft.com/fwlink/?linkid=870924
Comment:
    Estimate of value - printer cartridge costs £30, estimate candidate used about half the ink on the posters </t>
      </text>
    </comment>
    <comment ref="J9" authorId="4" shapeId="0" xr:uid="{0C3EB179-8952-4AA0-AE29-0172BE28189B}">
      <text>
        <t xml:space="preserve">[Threaded comment]
Your version of Excel allows you to read this threaded comment; however, any edits to it will get removed if the file is opened in a newer version of Excel. Learn more: https://go.microsoft.com/fwlink/?linkid=870924
Comment:
    Normal rate was £400, but Mike gave it for half price as he likes Jane’s campaign. The £200 discount therefore appears in the notional spending worksheet, and as a donation from Mike’s company. </t>
      </text>
    </comment>
    <comment ref="J10" authorId="5" shapeId="0" xr:uid="{1D66B4F2-4150-49E3-86E2-BB964F627926}">
      <text>
        <t>[Threaded comment]
Your version of Excel allows you to read this threaded comment; however, any edits to it will get removed if the file is opened in a newer version of Excel. Learn more: https://go.microsoft.com/fwlink/?linkid=870924
Comment:
    Invoice is for £300. However only half of the leaflets were delivered in the long campaign. The invoice contains a note explaining this.</t>
      </text>
    </comment>
    <comment ref="F11" authorId="6" shapeId="0" xr:uid="{3E62AFD4-A1FD-4722-8398-0D16397BD873}">
      <text>
        <t>[Threaded comment]
Your version of Excel allows you to read this threaded comment; however, any edits to it will get removed if the file is opened in a newer version of Excel. Learn more: https://go.microsoft.com/fwlink/?linkid=870924
Comment:
    Although the expenses were incurred in the long campaign, half of the leaflets were not delivered until the short campaign. The spending on those leaflets counts towards the limit in the short campaign.</t>
      </text>
    </comment>
    <comment ref="J11" authorId="7" shapeId="0" xr:uid="{674C586D-963C-4EC4-9CC5-63C8655CF281}">
      <text>
        <t>[Threaded comment]
Your version of Excel allows you to read this threaded comment; however, any edits to it will get removed if the file is opened in a newer version of Excel. Learn more: https://go.microsoft.com/fwlink/?linkid=870924
Comment:
    Invoice is for £300. However only half of the leaflets were delivered in the short campaign. The invoice contains a note explaining this. Lines 4 and 5 refer to the same invoice.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tc={E6C3AAE1-DEBB-4D57-AA4C-AFD6CF05AD64}</author>
    <author>tc={05BBB9E9-76CD-4643-B797-1239705CF620}</author>
    <author>tc={3852A351-5D1A-4C67-88DB-A334127E2CA3}</author>
  </authors>
  <commentList>
    <comment ref="G6" authorId="0" shapeId="0" xr:uid="{E6C3AAE1-DEBB-4D57-AA4C-AFD6CF05AD64}">
      <text>
        <t>[Threaded comment]
Your version of Excel allows you to read this threaded comment; however, any edits to it will get removed if the file is opened in a newer version of Excel. Learn more: https://go.microsoft.com/fwlink/?linkid=870924
Comment:
    60% of leaflets delivered in the long campaign, value of all leaflets £400</t>
      </text>
    </comment>
    <comment ref="G7" authorId="1" shapeId="0" xr:uid="{05BBB9E9-76CD-4643-B797-1239705CF620}">
      <text>
        <t>[Threaded comment]
Your version of Excel allows you to read this threaded comment; however, any edits to it will get removed if the file is opened in a newer version of Excel. Learn more: https://go.microsoft.com/fwlink/?linkid=870924
Comment:
    40% of leaflets delivered in the short campaign, of £400 total value provided. 
Reply:
    PETE - ordinarily we’d say NS is a donation, since it is in the short campaign. However, I think they have received 100% of the leaflets before 5 March, and the splitting is to do with when they were delivered. So there is actually no donation. Should we change the example, or is this ok?
Reply:
    Could say. “This NS does not need to appear in the Donations worksheet, because the leaflets were received in March before she became a candidate,</t>
      </text>
    </comment>
    <comment ref="G8" authorId="2" shapeId="0" xr:uid="{3852A351-5D1A-4C67-88DB-A334127E2CA3}">
      <text>
        <t xml:space="preserve">[Threaded comment]
Your version of Excel allows you to read this threaded comment; however, any edits to it will get removed if the file is opened in a newer version of Excel. Learn more: https://go.microsoft.com/fwlink/?linkid=870924
Comment:
    This is the free half of the ad van, which was given as a discount by Mike. The payment of the remaining £200 is reported as a Payment Made under item 3. The donation from Mike is reported as a donation under item 1.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tc={9BA200AA-A1DE-4ABC-B407-7FF291BBB8B0}</author>
  </authors>
  <commentList>
    <comment ref="G5" authorId="0" shapeId="0" xr:uid="{9BA200AA-A1DE-4ABC-B407-7FF291BBB8B0}">
      <text>
        <t>[Threaded comment]
Your version of Excel allows you to read this threaded comment; however, any edits to it will get removed if the file is opened in a newer version of Excel. Learn more: https://go.microsoft.com/fwlink/?linkid=870924
Comment:
    This required to be authorised in advance by the agent, because it is over the permitted sum of £500. The party will therefore also have to do a local campaigner return to accompany the candidate return. This will also be a donation to the candidate from the party - see item 2 in permissible donations.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tc={12741FB8-780A-4DC0-99FE-8D45C36188F0}</author>
  </authors>
  <commentList>
    <comment ref="F8" authorId="0" shapeId="0" xr:uid="{12741FB8-780A-4DC0-99FE-8D45C36188F0}">
      <text>
        <t>[Threaded comment]
Your version of Excel allows you to read this threaded comment; however, any edits to it will get removed if the file is opened in a newer version of Excel. Learn more: https://go.microsoft.com/fwlink/?linkid=870924
Comment:
    Candidate had to call a taxi as due to being disabled, they cannot drive themself</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tc={4D98FD0B-DF99-4F4D-B2D2-CCC40971456D}</author>
    <author>tc={C4A164B9-1BFE-4D9E-B450-07A73BB025A6}</author>
    <author>tc={E985D013-3238-4D66-A5F5-E427E15F26C2}</author>
    <author>tc={FA760F34-80C6-43E4-8F60-0EB8484BFB9A}</author>
    <author>tc={A3BBE445-B044-42DD-A37F-7B90BD837745}</author>
    <author>tc={AA9A4AC7-7974-4E4B-8C2B-EF10E2956FC5}</author>
  </authors>
  <commentList>
    <comment ref="C13" authorId="0" shapeId="0" xr:uid="{4D98FD0B-DF99-4F4D-B2D2-CCC40971456D}">
      <text>
        <t>[Threaded comment]
Your version of Excel allows you to read this threaded comment; however, any edits to it will get removed if the file is opened in a newer version of Excel. Learn more: https://go.microsoft.com/fwlink/?linkid=870924
Comment:
    Disability-related costs but not for the candidate, so not personal expenses.</t>
      </text>
    </comment>
    <comment ref="C14" authorId="1" shapeId="0" xr:uid="{C4A164B9-1BFE-4D9E-B450-07A73BB025A6}">
      <text>
        <t>[Threaded comment]
Your version of Excel allows you to read this threaded comment; however, any edits to it will get removed if the file is opened in a newer version of Excel. Learn more: https://go.microsoft.com/fwlink/?linkid=870924
Comment:
    Security costs</t>
      </text>
    </comment>
    <comment ref="B15" authorId="2" shapeId="0" xr:uid="{E985D013-3238-4D66-A5F5-E427E15F26C2}">
      <text>
        <t>[Threaded comment]
Your version of Excel allows you to read this threaded comment; however, any edits to it will get removed if the file is opened in a newer version of Excel. Learn more: https://go.microsoft.com/fwlink/?linkid=870924
Comment:
    No invoice because this is notional spending</t>
      </text>
    </comment>
    <comment ref="J15" authorId="3" shapeId="0" xr:uid="{FA760F34-80C6-43E4-8F60-0EB8484BFB9A}">
      <text>
        <t>[Threaded comment]
Your version of Excel allows you to read this threaded comment; however, any edits to it will get removed if the file is opened in a newer version of Excel. Learn more: https://go.microsoft.com/fwlink/?linkid=870924
Comment:
    Since this accommodation was provided for free by the BnB, it is also a donation - see Permissible Donations worksheet item 3</t>
      </text>
    </comment>
    <comment ref="C16" authorId="4" shapeId="0" xr:uid="{A3BBE445-B044-42DD-A37F-7B90BD837745}">
      <text>
        <t>[Threaded comment]
Your version of Excel allows you to read this threaded comment; however, any edits to it will get removed if the file is opened in a newer version of Excel. Learn more: https://go.microsoft.com/fwlink/?linkid=870924
Comment:
    Since candidate had already spent £543.20 on personal expenses in the short campaign, if they had paid again, this would have put them over their £600 limit in the constituency. Therefore this was paid by the agent.</t>
      </text>
    </comment>
    <comment ref="I28" authorId="5" shapeId="0" xr:uid="{AA9A4AC7-7974-4E4B-8C2B-EF10E2956FC5}">
      <text>
        <t>[Threaded comment]
Your version of Excel allows you to read this threaded comment; however, any edits to it will get removed if the file is opened in a newer version of Excel. Learn more: https://go.microsoft.com/fwlink/?linkid=870924
Comment:
    Do we need this?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tc={970B5071-837F-4DF5-8D57-4DCC80500147}</author>
    <author>tc={A710F58A-980D-4180-9859-7F5E36205BD7}</author>
    <author>tc={0866617B-3A19-4CDA-9082-A29BBA00621D}</author>
  </authors>
  <commentList>
    <comment ref="G6" authorId="0" shapeId="0" xr:uid="{970B5071-837F-4DF5-8D57-4DCC80500147}">
      <text>
        <t>[Threaded comment]
Your version of Excel allows you to read this threaded comment; however, any edits to it will get removed if the file is opened in a newer version of Excel. Learn more: https://go.microsoft.com/fwlink/?linkid=870924
Comment:
    This was a non-commercial discount that was also notional spending - see Notional Spending worksheet item 3 and Payments Made worksheet item 3.</t>
      </text>
    </comment>
    <comment ref="G7" authorId="1" shapeId="0" xr:uid="{A710F58A-980D-4180-9859-7F5E36205BD7}">
      <text>
        <t>[Threaded comment]
Your version of Excel allows you to read this threaded comment; however, any edits to it will get removed if the file is opened in a newer version of Excel. Learn more: https://go.microsoft.com/fwlink/?linkid=870924
Comment:
    Authorised spending by political party - see Other Authorised Spending worksheet.</t>
      </text>
    </comment>
    <comment ref="G8" authorId="2" shapeId="0" xr:uid="{0866617B-3A19-4CDA-9082-A29BBA00621D}">
      <text>
        <t>[Threaded comment]
Your version of Excel allows you to read this threaded comment; however, any edits to it will get removed if the file is opened in a newer version of Excel. Learn more: https://go.microsoft.com/fwlink/?linkid=870924
Comment:
    Provided for free to cover a personal expense - also reported in Further reported expenses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tc={C4CF5D3E-B491-43E5-9665-3C5113ECCD85}</author>
  </authors>
  <commentList>
    <comment ref="F6" authorId="0" shapeId="0" xr:uid="{C4CF5D3E-B491-43E5-9665-3C5113ECCD85}">
      <text>
        <t>[Threaded comment]
Your version of Excel allows you to read this threaded comment; however, any edits to it will get removed if the file is opened in a newer version of Excel. Learn more: https://go.microsoft.com/fwlink/?linkid=870924
Comment:
    Because she was not on the electoral register at the time of the donation</t>
      </text>
    </comment>
  </commentList>
</comments>
</file>

<file path=xl/sharedStrings.xml><?xml version="1.0" encoding="utf-8"?>
<sst xmlns="http://schemas.openxmlformats.org/spreadsheetml/2006/main" count="382" uniqueCount="257">
  <si>
    <t>Completing the spending return</t>
  </si>
  <si>
    <t xml:space="preserve">Please enter your details on the summary page. Once you enter the number of electors and type of constituency, the form will calculate </t>
  </si>
  <si>
    <t>your spending limit. You can find out the number of electors from your local elections office - see link below.</t>
  </si>
  <si>
    <t>Please enter your spending into the appropriate worksheet. Totals from each worksheet will display automatically on the summary page.</t>
  </si>
  <si>
    <t>If you do not have anything to enter for a particular worksheet, leave it blank. Please enter 'NIL' in the relevant box on the summary page.</t>
  </si>
  <si>
    <t xml:space="preserve">There are two regulated periods for candidates at Scottish Parliamentary elections: the long campaign and the short campaign. They </t>
  </si>
  <si>
    <t xml:space="preserve">have separate spending limits, and you must report your spending in each campaign separately. 
</t>
  </si>
  <si>
    <t>For each item of spending you will need to indicate whether it was used in the long or short campaign. The totals for each will display</t>
  </si>
  <si>
    <t>automatically on the summary form. If an item of spending was used in both periods, you should enter two different lines, one for each</t>
  </si>
  <si>
    <t xml:space="preserve">period. You should explain on the invoice that you have split the spending into two lines, along with any calculation.
</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</si>
  <si>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</si>
  <si>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</si>
  <si>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</si>
  <si>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</si>
  <si>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</si>
  <si>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</si>
  <si>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</si>
  <si>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</si>
  <si>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</si>
  <si>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</si>
  <si>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</si>
  <si>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</si>
  <si>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</si>
  <si>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</si>
  <si>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</si>
  <si>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</si>
  <si>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</si>
  <si>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notes are available on the first tab labelled 'Completing the return', and there are 10 other worksheets to complete. The last worksheet</t>
  </si>
  <si>
    <t>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</si>
  <si>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</si>
  <si>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</si>
  <si>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</si>
  <si>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</si>
  <si>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</si>
  <si>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</si>
  <si>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</si>
  <si>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</si>
  <si>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</si>
  <si>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</si>
  <si>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</si>
  <si>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</si>
  <si>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</si>
  <si>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</si>
  <si>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</si>
  <si>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</si>
  <si>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Enter identification mark as on agent's and candidate's declaration</t>
  </si>
  <si>
    <t>CD26</t>
  </si>
  <si>
    <t>Section 1 –  Details of candidate and election</t>
  </si>
  <si>
    <t>Constituency</t>
  </si>
  <si>
    <t>Engleston</t>
  </si>
  <si>
    <t>Constituency type</t>
  </si>
  <si>
    <t>Burgh</t>
  </si>
  <si>
    <t>Number of electors</t>
  </si>
  <si>
    <t xml:space="preserve">Date you became a candidate </t>
  </si>
  <si>
    <t>Date of election</t>
  </si>
  <si>
    <t>Date election result declared</t>
  </si>
  <si>
    <t>Candidate name</t>
  </si>
  <si>
    <t>Candi Date</t>
  </si>
  <si>
    <t>Registered party (if applicable)</t>
  </si>
  <si>
    <t>Grey Party</t>
  </si>
  <si>
    <t>Spending limits:</t>
  </si>
  <si>
    <t>Long campaign</t>
  </si>
  <si>
    <t xml:space="preserve">  Short campaign</t>
  </si>
  <si>
    <t>(calculated automatically once 'Number of electors' and 'Constituency type' filled in)</t>
  </si>
  <si>
    <t xml:space="preserve">Section 2 – Details of election agent </t>
  </si>
  <si>
    <t>Agent's name</t>
  </si>
  <si>
    <t>A. Gent</t>
  </si>
  <si>
    <t xml:space="preserve">Date agent appointed </t>
  </si>
  <si>
    <t xml:space="preserve">I am the agent responsible for delivering this return of candidate's expenses under the Scottish Parliament (Elections etc) Order 2015 </t>
  </si>
  <si>
    <t xml:space="preserve">I am the candidate and I was my own election agent. I am responsible for delivering this return of candidate's expenses under the Scottish Parliament (Elections etc) Order 2015 </t>
  </si>
  <si>
    <t>Agent signature</t>
  </si>
  <si>
    <t>A Gent</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</si>
  <si>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</si>
  <si>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</si>
  <si>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</si>
  <si>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</si>
  <si>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</si>
  <si>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</si>
  <si>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</si>
  <si>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</si>
  <si>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</si>
  <si>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Short campaign</t>
  </si>
  <si>
    <t>Category</t>
  </si>
  <si>
    <t>£.pp</t>
  </si>
  <si>
    <t>NIL?</t>
  </si>
  <si>
    <t>Worksheet 1</t>
  </si>
  <si>
    <t>Payments made</t>
  </si>
  <si>
    <t>A. Advertising</t>
  </si>
  <si>
    <t>Totals in column - Amount incurred (£)</t>
  </si>
  <si>
    <t>B. Unsolicited material to voters</t>
  </si>
  <si>
    <t>Worksheet 2</t>
  </si>
  <si>
    <t>Notional spending</t>
  </si>
  <si>
    <t>C. Transport</t>
  </si>
  <si>
    <t>Totals in column - Value
of notional spending (£)</t>
  </si>
  <si>
    <t>D. Public meetings</t>
  </si>
  <si>
    <t>Worksheet 3</t>
  </si>
  <si>
    <t>E. Agent and other staff costs</t>
  </si>
  <si>
    <t>Other authorised spending</t>
  </si>
  <si>
    <t>NIL</t>
  </si>
  <si>
    <t xml:space="preserve">F. Accommodation and administration </t>
  </si>
  <si>
    <t>Worksheet 4</t>
  </si>
  <si>
    <t xml:space="preserve">Total election spending </t>
  </si>
  <si>
    <t>Invoices not received</t>
  </si>
  <si>
    <t>Worksheet 5</t>
  </si>
  <si>
    <t>Total spending for 3a in each period should equal the total</t>
  </si>
  <si>
    <t>Payments not made</t>
  </si>
  <si>
    <t>spending for 3b for that period.</t>
  </si>
  <si>
    <t xml:space="preserve">If they are not equal, then they will go red. You should check you have selected a category A-F, and either 'Long' or 'Short' in every line in worksheets 1-5. </t>
  </si>
  <si>
    <t>Total election spending</t>
  </si>
  <si>
    <t>Section 4 – Statement of all personal expenses paid by the candidate</t>
  </si>
  <si>
    <t xml:space="preserve">Personal expenses are the reasonable travel and living expenses of the candidate for the purpose of campaigning in the election, as well </t>
  </si>
  <si>
    <t>as expenses related to a candidate's disability.</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</si>
  <si>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</si>
  <si>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</si>
  <si>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to the right below.</t>
  </si>
  <si>
    <t>Long campaign total</t>
  </si>
  <si>
    <t>Short campaign total</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</si>
  <si>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</si>
  <si>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</si>
  <si>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</si>
  <si>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</si>
  <si>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</si>
  <si>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t>
  </si>
  <si>
    <t>Use this sheet to report payments made by the agent. You can also use it to report items you have used, that you already owned, having originally bought them for non-electoral purposes.</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</si>
  <si>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</si>
  <si>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</si>
  <si>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</si>
  <si>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</si>
  <si>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</si>
  <si>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</si>
  <si>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</si>
  <si>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</si>
  <si>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Long or short campaign?</t>
  </si>
  <si>
    <t>Amount 
incurred (£)*</t>
  </si>
  <si>
    <t>No</t>
  </si>
  <si>
    <t>Paper for posters</t>
  </si>
  <si>
    <t>WHSmith, 3 High Street Engelston, AB12 3CD</t>
  </si>
  <si>
    <t>Short</t>
  </si>
  <si>
    <t>Printer ink for posters</t>
  </si>
  <si>
    <t>Candidate's own</t>
  </si>
  <si>
    <t>Already owned</t>
  </si>
  <si>
    <t>N/A</t>
  </si>
  <si>
    <t>Yes</t>
  </si>
  <si>
    <t>Advert van</t>
  </si>
  <si>
    <t>Mike's Van Ads, Back Lane, Engleston AB12 4EF</t>
  </si>
  <si>
    <t xml:space="preserve">Printing </t>
  </si>
  <si>
    <t>AB Printers, 1 High Street Engelston, AB12 3CD</t>
  </si>
  <si>
    <t>Long</t>
  </si>
  <si>
    <t>Venue hire</t>
  </si>
  <si>
    <t>Village Hall, Engleston, AB12 5GH</t>
  </si>
  <si>
    <t>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</si>
  <si>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</si>
  <si>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</si>
  <si>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</si>
  <si>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electoralcommission.org.uk/Scottish-Parliament-candidate-notional-spending</t>
  </si>
  <si>
    <t>If you have been given an item at a non-commercial discount, record the value of the discount in this worksheet. The amount you paid must be recorded in the ‘Payments made’ worksheet.
If a personal expense is notional spending, you should record it in the 'Further reported expenses' worksheet.</t>
  </si>
  <si>
    <t>Category 
(A - F)</t>
  </si>
  <si>
    <t xml:space="preserve">Name and address of supplier </t>
  </si>
  <si>
    <t>Date (or date range) item used</t>
  </si>
  <si>
    <t>Value of notional spending (£)*</t>
  </si>
  <si>
    <t>Leaflets from party</t>
  </si>
  <si>
    <t>Engleston Grey Party, 12 High Street Engleston, AB12 3CD</t>
  </si>
  <si>
    <t>5/03/26 - 19/03/26</t>
  </si>
  <si>
    <t>Advertising van</t>
  </si>
  <si>
    <t>* If you have further information about how you calculated the value, please attach the details to the return.</t>
  </si>
  <si>
    <t>Worksheet 3 - Other authorised spending (under article 41)</t>
  </si>
  <si>
    <t>This is where the agent has given written authorisation to incur spending to a third party. The third party may then also make the payments.</t>
  </si>
  <si>
    <t>electoralcommission.org.uk/Scottish-Parliament-candidate-local-campaigning</t>
  </si>
  <si>
    <t>Individual or organisation authorised to incur spending</t>
  </si>
  <si>
    <t>Date expense 
incurred</t>
  </si>
  <si>
    <t xml:space="preserve">Amount 
incurred (£)* </t>
  </si>
  <si>
    <t>Facebook ads</t>
  </si>
  <si>
    <t>Engleston Grey Party</t>
  </si>
  <si>
    <t>02/04/2026 - 02/05/2026</t>
  </si>
  <si>
    <t xml:space="preserve">local </t>
  </si>
  <si>
    <t xml:space="preserve"> </t>
  </si>
  <si>
    <r>
      <rPr>
        <sz val="10"/>
        <color rgb="FF000000"/>
        <rFont val="Arial"/>
        <family val="2"/>
      </rPr>
      <t xml:space="preserve">* </t>
    </r>
    <r>
      <rPr>
        <b/>
        <sz val="10"/>
        <color rgb="FF000000"/>
        <rFont val="Arial"/>
        <family val="2"/>
      </rPr>
      <t xml:space="preserve">Amount incurred </t>
    </r>
    <r>
      <rPr>
        <sz val="10"/>
        <color rgb="FF000000"/>
        <rFont val="Arial"/>
        <family val="2"/>
      </rPr>
      <t>(£) by someone authorised to (under article 41, Scottish Parliament (Elections ect.) Order 2015)</t>
    </r>
  </si>
  <si>
    <t>Worksheet 4 - Invoices not received by the deadline (known in the legislation as 'unpaid claims')</t>
  </si>
  <si>
    <t>If you do not receive the invoice by the deadline, you cannot legally pay for the item without a court order.</t>
  </si>
  <si>
    <t>electoralcommission.org.uk/Scottish-Parliament-candidate-deadlines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</si>
  <si>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</si>
  <si>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</si>
  <si>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</si>
  <si>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</si>
  <si>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</si>
  <si>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</si>
  <si>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</si>
  <si>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 paid by the candidate</t>
  </si>
  <si>
    <t>Personal expenses are reasonable travel and living expenses of the candidate, as well as any expenses relating to a disability the candidate has. These do not count towards your overall spending limit. There is a limit on how much the candidate can pay their own reasonable travel and living expenses in the short campaign.</t>
  </si>
  <si>
    <t>electoralcommission.org.uk/Scottish-Parliament-candidate-personal-expenses</t>
  </si>
  <si>
    <t>Date receipt/
invoice received</t>
  </si>
  <si>
    <t xml:space="preserve">Date paid </t>
  </si>
  <si>
    <t>Relating to the candidate's disability?</t>
  </si>
  <si>
    <t>2 nights in BnB</t>
  </si>
  <si>
    <t>Train fare</t>
  </si>
  <si>
    <t>Taxi</t>
  </si>
  <si>
    <t xml:space="preserve">Total paid by candidate in long campaign:  </t>
  </si>
  <si>
    <t xml:space="preserve">Total paid by candidate:  </t>
  </si>
  <si>
    <t>Total paid by candidate in short campaign:</t>
  </si>
  <si>
    <t xml:space="preserve">Total paid by candidate in short campaign excluding personal expenses related to the candidate's disability:  </t>
  </si>
  <si>
    <t>Worksheet 7 - Further reported expenses</t>
  </si>
  <si>
    <t>This sheet is for expenses which must be reported, but which do not count towards the spending limit. They are:</t>
  </si>
  <si>
    <t>* reasonable security costs</t>
  </si>
  <si>
    <t>* reasonable costs for translation to languages other than English</t>
  </si>
  <si>
    <t>* disability-related costs that are paid by the agent rather than the candidate</t>
  </si>
  <si>
    <t>* personal expenses that are paid by the agent rather than the candidate</t>
  </si>
  <si>
    <t>* personal expenses which are notional spending</t>
  </si>
  <si>
    <t>electoralcommission.org.uk/Scottish-Parliament-candidate-further-reported-expenses</t>
  </si>
  <si>
    <t>Date paid by or through agent
(or used if notional)</t>
  </si>
  <si>
    <t>Wheelchair access and viewing platform for event</t>
  </si>
  <si>
    <t>On invoice</t>
  </si>
  <si>
    <t>Security for event</t>
  </si>
  <si>
    <t>on invoice</t>
  </si>
  <si>
    <t>2 nights at BnB provided for free</t>
  </si>
  <si>
    <t>F. Accommodation and administration</t>
  </si>
  <si>
    <t>Engleston BnB, High St Engleston, AB12 3CD</t>
  </si>
  <si>
    <t>28-30/4/26</t>
  </si>
  <si>
    <t>2 nights at BnB</t>
  </si>
  <si>
    <t>Permissible donations</t>
  </si>
  <si>
    <t>Permissible donations are those you are permitted to accept because they are from a permissible source – see the list of permissible sources in the guidance.</t>
  </si>
  <si>
    <t>electoralcommission.org.uk/Scottish-Parliament-candidate-accept-donations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</si>
  <si>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</si>
  <si>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</si>
  <si>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</si>
  <si>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</si>
  <si>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</si>
  <si>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</si>
  <si>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</si>
  <si>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</si>
  <si>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</si>
  <si>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Mike's Van Ads</t>
  </si>
  <si>
    <t>Back Lane, Engleston AB12 4EF</t>
  </si>
  <si>
    <t>Company</t>
  </si>
  <si>
    <t>Van advertising - half price discount</t>
  </si>
  <si>
    <t>Political Party</t>
  </si>
  <si>
    <t>Payment of Facebook advertising</t>
  </si>
  <si>
    <t>Engleston BnB</t>
  </si>
  <si>
    <t>11334466</t>
  </si>
  <si>
    <t>Two nights free stay in bnb</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</si>
  <si>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</si>
  <si>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</si>
  <si>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</si>
  <si>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electoralcommission.org.uk/Scottish-Parliament-candidate-return-donations</t>
  </si>
  <si>
    <t>Name of donor (If known)</t>
  </si>
  <si>
    <t>Address (If known)</t>
  </si>
  <si>
    <t>Nature of donation</t>
  </si>
  <si>
    <t>Date dealt with</t>
  </si>
  <si>
    <t>Manner dealt with</t>
  </si>
  <si>
    <t>Ms. Don Or</t>
  </si>
  <si>
    <t>123 High St Engleston, AB12 3CD</t>
  </si>
  <si>
    <t>Money</t>
  </si>
  <si>
    <t>04.04.26</t>
  </si>
  <si>
    <t>Returned to donor</t>
  </si>
  <si>
    <t>Select one of the following</t>
  </si>
  <si>
    <t>Yes - with one other candidate</t>
  </si>
  <si>
    <t>Yes - with two or more other candidates</t>
  </si>
  <si>
    <t>Return of candidate spending: Constituency candidates
Scottish Parliamentary elections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</si>
</sst>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_(&quot;£&quot;* #,##0.00_);_(&quot;£&quot;* \(#,##0.00\);_(&quot;£&quot;* &quot;-&quot;??_);_(@_)"/>
    <numFmt numFmtId="165" formatCode="&quot;£&quot;#,##0.00"/>
    <numFmt numFmtId="166" formatCode="dd/mm/yyyy;@"/>
  </numFmts>
  <fonts count="52" x14ac:knownFonts="1">
    <font>
      <sz val="10"/>
      <name val="Arial"/>
    </font>
    <font>
      <sz val="12"/>
      <color theme="1"/>
      <name val="Arial"/>
      <family val="2"/>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3"/>
      <color rgb="FF242424"/>
      <name val="Arial"/>
      <family val="2"/>
    </font>
    <font>
      <b/>
      <sz val="11"/>
      <color theme="0"/>
      <name val="Arial"/>
      <family val="2"/>
    </font>
    <font>
      <b/>
      <sz val="12"/>
      <color rgb="FFFF0000"/>
      <name val="Arial"/>
      <family val="2"/>
    </font>
    <font>
      <b/>
      <sz val="12"/>
      <color rgb="FFFF0000"/>
      <name val="Arial"/>
      <family val="2"/>
    </font>
    <font>
      <sz val="9"/>
      <name val="Arial"/>
      <family val="2"/>
    </font>
    <font>
      <sz val="13"/>
      <color rgb="FF000000"/>
      <name val="Arial"/>
      <family val="2"/>
    </font>
    <font>
      <b/>
      <sz val="13"/>
      <color rgb="FFFF0000"/>
      <name val="Arial"/>
      <family val="2"/>
    </font>
    <font>
      <b/>
      <sz val="10"/>
      <color rgb="FFFF0000"/>
      <name val="Arial"/>
      <family val="2"/>
    </font>
    <font>
      <sz val="12"/>
      <color rgb="FF000000"/>
      <name val="Arial"/>
      <family val="2"/>
    </font>
    <font>
      <b/>
      <sz val="13"/>
      <color rgb="FF242424"/>
      <name val="Arial"/>
      <family val="2"/>
    </font>
    <font>
      <sz val="10"/>
      <color rgb="FF000000"/>
      <name val="Arial"/>
      <family val="2"/>
    </font>
    <font>
      <b/>
      <sz val="10"/>
      <color rgb="FF000000"/>
      <name val="Arial"/>
      <family val="2"/>
    </font>
  </fonts>
  <fills count="9">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
      <patternFill patternType="solid">
        <fgColor theme="8" tint="0.79998168889431442"/>
        <bgColor indexed="64"/>
      </patternFill>
    </fill>
  </fills>
  <borders count="8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style="medium">
        <color rgb="FF333399"/>
      </left>
      <right/>
      <top style="thin">
        <color indexed="64"/>
      </top>
      <bottom/>
      <diagonal/>
    </border>
    <border>
      <left/>
      <right style="thin">
        <color indexed="64"/>
      </right>
      <top/>
      <bottom style="medium">
        <color rgb="FF333399"/>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rgb="FF000000"/>
      </top>
      <bottom/>
      <diagonal/>
    </border>
    <border>
      <left/>
      <right/>
      <top/>
      <bottom style="thin">
        <color rgb="FF000000"/>
      </bottom>
      <diagonal/>
    </border>
    <border>
      <left style="medium">
        <color rgb="FF333399"/>
      </left>
      <right style="thin">
        <color indexed="64"/>
      </right>
      <top style="medium">
        <color rgb="FF333399"/>
      </top>
      <bottom/>
      <diagonal/>
    </border>
    <border>
      <left style="thin">
        <color indexed="64"/>
      </left>
      <right/>
      <top style="medium">
        <color rgb="FF333399"/>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medium">
        <color rgb="FF333399"/>
      </right>
      <top style="thin">
        <color indexed="64"/>
      </top>
      <bottom/>
      <diagonal/>
    </border>
    <border>
      <left style="thin">
        <color rgb="FF000000"/>
      </left>
      <right style="medium">
        <color rgb="FF333399"/>
      </right>
      <top/>
      <bottom/>
      <diagonal/>
    </border>
    <border>
      <left style="thin">
        <color rgb="FF000000"/>
      </left>
      <right style="medium">
        <color rgb="FF333399"/>
      </right>
      <top/>
      <bottom style="thin">
        <color rgb="FF000000"/>
      </bottom>
      <diagonal/>
    </border>
    <border>
      <left style="thin">
        <color indexed="64"/>
      </left>
      <right style="medium">
        <color rgb="FF333399"/>
      </right>
      <top/>
      <bottom style="medium">
        <color rgb="FF333399"/>
      </bottom>
      <diagonal/>
    </border>
    <border>
      <left/>
      <right style="thin">
        <color rgb="FF000000"/>
      </right>
      <top/>
      <bottom/>
      <diagonal/>
    </border>
    <border>
      <left style="medium">
        <color rgb="FF333399"/>
      </left>
      <right/>
      <top style="thin">
        <color rgb="FF000000"/>
      </top>
      <bottom style="thin">
        <color rgb="FF000000"/>
      </bottom>
      <diagonal/>
    </border>
    <border>
      <left/>
      <right style="medium">
        <color rgb="FF333399"/>
      </right>
      <top style="thin">
        <color rgb="FF000000"/>
      </top>
      <bottom style="thin">
        <color rgb="FF000000"/>
      </bottom>
      <diagonal/>
    </border>
    <border>
      <left style="medium">
        <color rgb="FF333399"/>
      </left>
      <right/>
      <top style="thin">
        <color rgb="FF000000"/>
      </top>
      <bottom/>
      <diagonal/>
    </border>
    <border>
      <left style="medium">
        <color rgb="FF333399"/>
      </left>
      <right/>
      <top/>
      <bottom style="thin">
        <color rgb="FF000000"/>
      </bottom>
      <diagonal/>
    </border>
    <border>
      <left style="thin">
        <color rgb="FF000000"/>
      </left>
      <right/>
      <top/>
      <bottom style="medium">
        <color rgb="FF333399"/>
      </bottom>
      <diagonal/>
    </border>
    <border>
      <left/>
      <right style="thin">
        <color rgb="FF000000"/>
      </right>
      <top/>
      <bottom style="medium">
        <color rgb="FF333399"/>
      </bottom>
      <diagonal/>
    </border>
    <border>
      <left/>
      <right style="medium">
        <color rgb="FF333399"/>
      </right>
      <top style="thin">
        <color rgb="FF000000"/>
      </top>
      <bottom/>
      <diagonal/>
    </border>
    <border>
      <left style="thin">
        <color rgb="FF000000"/>
      </left>
      <right style="medium">
        <color rgb="FF333399"/>
      </right>
      <top/>
      <bottom style="thin">
        <color indexed="64"/>
      </bottom>
      <diagonal/>
    </border>
    <border>
      <left style="thin">
        <color indexed="64"/>
      </left>
      <right style="thin">
        <color indexed="64"/>
      </right>
      <top/>
      <bottom style="medium">
        <color rgb="FF333399"/>
      </bottom>
      <diagonal/>
    </border>
    <border>
      <left style="thin">
        <color indexed="64"/>
      </left>
      <right style="medium">
        <color rgb="FF333399"/>
      </right>
      <top style="thin">
        <color rgb="FF000000"/>
      </top>
      <bottom/>
      <diagonal/>
    </border>
    <border>
      <left style="thin">
        <color indexed="64"/>
      </left>
      <right/>
      <top style="thin">
        <color rgb="FF000000"/>
      </top>
      <bottom style="thin">
        <color rgb="FF000000"/>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style="medium">
        <color rgb="FF333399"/>
      </right>
      <top style="medium">
        <color rgb="FF333399"/>
      </top>
      <bottom/>
      <diagonal/>
    </border>
    <border>
      <left style="thin">
        <color indexed="64"/>
      </left>
      <right style="thin">
        <color indexed="64"/>
      </right>
      <top style="thin">
        <color theme="1"/>
      </top>
      <bottom style="thin">
        <color indexed="64"/>
      </bottom>
      <diagonal/>
    </border>
    <border>
      <left style="thin">
        <color rgb="FF000000"/>
      </left>
      <right style="thin">
        <color rgb="FF000000"/>
      </right>
      <top style="thin">
        <color theme="1"/>
      </top>
      <bottom style="thin">
        <color indexed="64"/>
      </bottom>
      <diagonal/>
    </border>
    <border>
      <left style="thin">
        <color indexed="64"/>
      </left>
      <right style="thin">
        <color indexed="64"/>
      </right>
      <top style="thin">
        <color rgb="FF000000"/>
      </top>
      <bottom style="thin">
        <color indexed="64"/>
      </bottom>
      <diagonal/>
    </border>
  </borders>
  <cellStyleXfs count="6">
    <xf numFmtId="0" fontId="0" fillId="0" borderId="0"/>
    <xf numFmtId="0" fontId="2" fillId="0" borderId="0"/>
    <xf numFmtId="0" fontId="3" fillId="0" borderId="0"/>
    <xf numFmtId="0" fontId="20" fillId="0" borderId="0" applyNumberFormat="0" applyFill="0" applyBorder="0" applyAlignment="0" applyProtection="0">
      <alignment vertical="top"/>
      <protection locked="0"/>
    </xf>
    <xf numFmtId="0" fontId="27" fillId="0" borderId="0" applyNumberFormat="0" applyFill="0" applyBorder="0" applyAlignment="0" applyProtection="0"/>
    <xf numFmtId="164" fontId="28" fillId="0" borderId="0" applyFont="0" applyFill="0" applyBorder="0" applyAlignment="0" applyProtection="0"/>
  </cellStyleXfs>
  <cellXfs count="467">
    <xf numFmtId="0" fontId="0" fillId="0" borderId="0" xfId="0"/>
    <xf numFmtId="0" fontId="6" fillId="0" borderId="0" xfId="0" applyFont="1"/>
    <xf numFmtId="0" fontId="0" fillId="0" borderId="0" xfId="0" applyAlignment="1">
      <alignment wrapText="1"/>
    </xf>
    <xf numFmtId="0" fontId="13" fillId="0" borderId="0" xfId="0" applyFont="1"/>
    <xf numFmtId="0" fontId="12" fillId="0" borderId="5" xfId="0" applyFont="1" applyBorder="1"/>
    <xf numFmtId="165" fontId="0" fillId="0" borderId="0" xfId="0" applyNumberFormat="1"/>
    <xf numFmtId="166" fontId="0" fillId="0" borderId="0" xfId="0" applyNumberFormat="1"/>
    <xf numFmtId="0" fontId="14" fillId="3" borderId="0" xfId="0" applyFont="1" applyFill="1"/>
    <xf numFmtId="0" fontId="9" fillId="3" borderId="0" xfId="0" applyFont="1" applyFill="1" applyAlignment="1">
      <alignment wrapText="1"/>
    </xf>
    <xf numFmtId="166" fontId="8" fillId="3" borderId="9" xfId="0" applyNumberFormat="1" applyFont="1" applyFill="1" applyBorder="1"/>
    <xf numFmtId="165" fontId="8" fillId="3" borderId="9" xfId="0" applyNumberFormat="1" applyFont="1" applyFill="1" applyBorder="1"/>
    <xf numFmtId="165" fontId="8" fillId="3" borderId="10" xfId="0" applyNumberFormat="1" applyFont="1" applyFill="1" applyBorder="1"/>
    <xf numFmtId="166" fontId="12" fillId="3" borderId="0" xfId="0" applyNumberFormat="1" applyFont="1" applyFill="1"/>
    <xf numFmtId="0" fontId="26" fillId="4" borderId="0" xfId="0" applyFont="1" applyFill="1"/>
    <xf numFmtId="0" fontId="26" fillId="4" borderId="4" xfId="0" applyFont="1" applyFill="1" applyBorder="1"/>
    <xf numFmtId="0" fontId="12" fillId="0" borderId="24" xfId="0" applyFont="1" applyBorder="1" applyAlignment="1">
      <alignment horizontal="left" vertical="top" wrapText="1"/>
    </xf>
    <xf numFmtId="0" fontId="12" fillId="0" borderId="24" xfId="0" applyFont="1" applyBorder="1" applyAlignment="1">
      <alignment horizontal="left" vertical="top" shrinkToFit="1"/>
    </xf>
    <xf numFmtId="166" fontId="12" fillId="0" borderId="24" xfId="0" applyNumberFormat="1" applyFont="1" applyBorder="1" applyAlignment="1">
      <alignment horizontal="left" vertical="top" wrapText="1"/>
    </xf>
    <xf numFmtId="165" fontId="12" fillId="0" borderId="24" xfId="0" applyNumberFormat="1" applyFont="1" applyBorder="1" applyAlignment="1">
      <alignment horizontal="left" vertical="top" wrapText="1"/>
    </xf>
    <xf numFmtId="0" fontId="12" fillId="0" borderId="24" xfId="0" applyFont="1" applyBorder="1" applyAlignment="1">
      <alignment horizontal="left" vertical="top"/>
    </xf>
    <xf numFmtId="0" fontId="12" fillId="0" borderId="24" xfId="0" applyFont="1" applyBorder="1" applyAlignment="1">
      <alignment vertical="top" wrapText="1"/>
    </xf>
    <xf numFmtId="0" fontId="0" fillId="0" borderId="0" xfId="0" applyAlignment="1">
      <alignment horizontal="left" vertical="top"/>
    </xf>
    <xf numFmtId="0" fontId="13" fillId="0" borderId="0" xfId="0" applyFont="1" applyAlignment="1">
      <alignment horizontal="left" vertical="top"/>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vertical="center"/>
    </xf>
    <xf numFmtId="1" fontId="12" fillId="0" borderId="24" xfId="0" applyNumberFormat="1" applyFont="1" applyBorder="1" applyAlignment="1">
      <alignment horizontal="left" vertical="top"/>
    </xf>
    <xf numFmtId="1" fontId="12" fillId="0" borderId="24" xfId="0" applyNumberFormat="1" applyFont="1" applyBorder="1" applyAlignment="1">
      <alignment horizontal="left" vertical="top" wrapText="1"/>
    </xf>
    <xf numFmtId="0" fontId="14" fillId="3" borderId="0" xfId="0" applyFont="1" applyFill="1" applyAlignment="1">
      <alignment vertical="center"/>
    </xf>
    <xf numFmtId="0" fontId="15" fillId="3" borderId="0" xfId="0" applyFont="1" applyFill="1" applyAlignment="1">
      <alignment vertical="center"/>
    </xf>
    <xf numFmtId="0" fontId="14" fillId="3" borderId="8" xfId="0" applyFont="1" applyFill="1" applyBorder="1" applyAlignment="1">
      <alignment horizontal="left" vertical="center"/>
    </xf>
    <xf numFmtId="0" fontId="25" fillId="4" borderId="0" xfId="0" applyFont="1" applyFill="1" applyAlignment="1">
      <alignment horizontal="left" vertical="center"/>
    </xf>
    <xf numFmtId="0" fontId="26" fillId="4" borderId="0" xfId="0" applyFont="1" applyFill="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0" fillId="3" borderId="0" xfId="0" applyFont="1" applyFill="1" applyAlignment="1">
      <alignment horizontal="left" vertical="center"/>
    </xf>
    <xf numFmtId="0" fontId="9" fillId="3" borderId="0" xfId="0" applyFont="1" applyFill="1" applyAlignment="1">
      <alignment horizontal="left" vertical="center" wrapText="1"/>
    </xf>
    <xf numFmtId="0" fontId="9" fillId="3" borderId="0" xfId="0" applyFont="1" applyFill="1" applyAlignment="1">
      <alignment horizontal="left" vertical="center"/>
    </xf>
    <xf numFmtId="166" fontId="9" fillId="3" borderId="0" xfId="0" applyNumberFormat="1" applyFont="1" applyFill="1" applyAlignment="1">
      <alignment horizontal="left" vertical="center"/>
    </xf>
    <xf numFmtId="165" fontId="9" fillId="3" borderId="12" xfId="0" applyNumberFormat="1" applyFont="1" applyFill="1" applyBorder="1" applyAlignment="1">
      <alignment horizontal="left" vertical="center"/>
    </xf>
    <xf numFmtId="165" fontId="9" fillId="3" borderId="0" xfId="0" applyNumberFormat="1" applyFont="1" applyFill="1" applyAlignment="1">
      <alignment horizontal="left" vertical="center"/>
    </xf>
    <xf numFmtId="0" fontId="14" fillId="3" borderId="25" xfId="0" applyFont="1" applyFill="1" applyBorder="1" applyAlignment="1">
      <alignment horizontal="left" vertical="center"/>
    </xf>
    <xf numFmtId="0" fontId="15" fillId="3" borderId="26" xfId="0" applyFont="1" applyFill="1" applyBorder="1" applyAlignment="1">
      <alignment horizontal="left" vertical="center"/>
    </xf>
    <xf numFmtId="0" fontId="15" fillId="3" borderId="27" xfId="0" applyFont="1" applyFill="1" applyBorder="1" applyAlignment="1">
      <alignment horizontal="left" vertical="center"/>
    </xf>
    <xf numFmtId="0" fontId="25" fillId="4" borderId="0" xfId="0" applyFont="1" applyFill="1" applyAlignment="1">
      <alignment horizontal="center" vertical="center"/>
    </xf>
    <xf numFmtId="0" fontId="26" fillId="4" borderId="12" xfId="0" applyFont="1" applyFill="1" applyBorder="1" applyAlignment="1">
      <alignment horizontal="left" vertical="center"/>
    </xf>
    <xf numFmtId="0" fontId="29" fillId="0" borderId="0" xfId="0" applyFont="1" applyAlignment="1">
      <alignment horizontal="left"/>
    </xf>
    <xf numFmtId="0" fontId="12" fillId="0" borderId="7" xfId="0"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6" fillId="0" borderId="2" xfId="0" applyFont="1" applyBorder="1" applyAlignment="1" applyProtection="1">
      <alignment horizontal="left" vertical="center" wrapText="1"/>
      <protection locked="0"/>
    </xf>
    <xf numFmtId="0" fontId="25" fillId="4" borderId="4" xfId="0" applyFont="1" applyFill="1" applyBorder="1" applyAlignment="1">
      <alignment horizontal="center" vertical="center"/>
    </xf>
    <xf numFmtId="0" fontId="12" fillId="0" borderId="4" xfId="0" applyFont="1" applyBorder="1"/>
    <xf numFmtId="0" fontId="12" fillId="0" borderId="3" xfId="0" applyFont="1" applyBorder="1"/>
    <xf numFmtId="165" fontId="9" fillId="3" borderId="0" xfId="0" applyNumberFormat="1" applyFont="1" applyFill="1" applyAlignment="1">
      <alignment wrapText="1"/>
    </xf>
    <xf numFmtId="165" fontId="12" fillId="3" borderId="0" xfId="0" applyNumberFormat="1" applyFont="1" applyFill="1"/>
    <xf numFmtId="165" fontId="12" fillId="0" borderId="3" xfId="5" applyNumberFormat="1" applyFont="1" applyBorder="1" applyAlignment="1">
      <alignment vertical="center"/>
    </xf>
    <xf numFmtId="165" fontId="26" fillId="4" borderId="0" xfId="0" applyNumberFormat="1" applyFont="1" applyFill="1"/>
    <xf numFmtId="165" fontId="12" fillId="0" borderId="5" xfId="5" applyNumberFormat="1" applyFont="1" applyBorder="1" applyAlignment="1">
      <alignment vertical="center"/>
    </xf>
    <xf numFmtId="165" fontId="12" fillId="0" borderId="5" xfId="5" applyNumberFormat="1" applyFont="1" applyBorder="1" applyAlignment="1">
      <alignment horizontal="right" vertical="center"/>
    </xf>
    <xf numFmtId="0" fontId="15" fillId="3" borderId="0" xfId="0" applyFont="1" applyFill="1" applyAlignment="1">
      <alignment wrapText="1"/>
    </xf>
    <xf numFmtId="0" fontId="14" fillId="3" borderId="0" xfId="0" applyFont="1" applyFill="1" applyAlignment="1">
      <alignment wrapText="1"/>
    </xf>
    <xf numFmtId="0" fontId="14" fillId="3" borderId="0" xfId="0" applyFont="1" applyFill="1" applyAlignment="1">
      <alignment horizontal="center" wrapText="1"/>
    </xf>
    <xf numFmtId="166" fontId="25" fillId="3" borderId="0" xfId="0" applyNumberFormat="1" applyFont="1" applyFill="1" applyAlignment="1">
      <alignment horizontal="center" wrapText="1"/>
    </xf>
    <xf numFmtId="165" fontId="12" fillId="0" borderId="2" xfId="5" applyNumberFormat="1" applyFont="1" applyBorder="1"/>
    <xf numFmtId="166" fontId="14" fillId="3" borderId="0" xfId="0" applyNumberFormat="1" applyFont="1" applyFill="1" applyAlignment="1">
      <alignment horizontal="center" wrapText="1"/>
    </xf>
    <xf numFmtId="0" fontId="14" fillId="3" borderId="0" xfId="0" applyFont="1" applyFill="1" applyAlignment="1">
      <alignment horizontal="right" wrapText="1"/>
    </xf>
    <xf numFmtId="0" fontId="6" fillId="0" borderId="5" xfId="0" applyFont="1" applyBorder="1" applyAlignment="1" applyProtection="1">
      <alignment vertical="center"/>
      <protection locked="0"/>
    </xf>
    <xf numFmtId="0" fontId="6" fillId="0" borderId="5" xfId="0" applyFont="1" applyBorder="1" applyAlignment="1" applyProtection="1">
      <alignment vertical="center" wrapText="1"/>
      <protection locked="0"/>
    </xf>
    <xf numFmtId="166" fontId="6" fillId="0" borderId="14" xfId="0" applyNumberFormat="1" applyFont="1" applyBorder="1" applyAlignment="1" applyProtection="1">
      <alignment vertical="center" wrapText="1"/>
      <protection locked="0"/>
    </xf>
    <xf numFmtId="166" fontId="6" fillId="0" borderId="5" xfId="0" applyNumberFormat="1" applyFont="1" applyBorder="1" applyAlignment="1" applyProtection="1">
      <alignment vertical="center" wrapText="1"/>
      <protection locked="0"/>
    </xf>
    <xf numFmtId="165" fontId="6" fillId="0" borderId="5" xfId="5" applyNumberFormat="1" applyFont="1" applyBorder="1" applyAlignment="1" applyProtection="1">
      <alignment vertical="center"/>
      <protection locked="0"/>
    </xf>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166" fontId="6" fillId="0" borderId="15" xfId="0" applyNumberFormat="1" applyFont="1" applyBorder="1" applyAlignment="1" applyProtection="1">
      <alignment vertical="center" wrapText="1"/>
      <protection locked="0"/>
    </xf>
    <xf numFmtId="166" fontId="6" fillId="0" borderId="1" xfId="0" applyNumberFormat="1" applyFont="1" applyBorder="1" applyAlignment="1" applyProtection="1">
      <alignment vertical="center" wrapText="1"/>
      <protection locked="0"/>
    </xf>
    <xf numFmtId="166" fontId="6" fillId="0" borderId="2" xfId="0" applyNumberFormat="1" applyFont="1" applyBorder="1" applyAlignment="1" applyProtection="1">
      <alignment vertical="center" wrapText="1"/>
      <protection locked="0"/>
    </xf>
    <xf numFmtId="165" fontId="6" fillId="0" borderId="2" xfId="5" applyNumberFormat="1" applyFont="1" applyBorder="1" applyAlignment="1" applyProtection="1">
      <alignment vertical="center"/>
      <protection locked="0"/>
    </xf>
    <xf numFmtId="166" fontId="6" fillId="0" borderId="13" xfId="0" applyNumberFormat="1" applyFont="1" applyBorder="1" applyAlignment="1" applyProtection="1">
      <alignment vertical="center" wrapText="1"/>
      <protection locked="0"/>
    </xf>
    <xf numFmtId="0" fontId="6" fillId="0" borderId="5" xfId="0" applyFont="1" applyBorder="1" applyAlignment="1" applyProtection="1">
      <alignment horizontal="left" vertical="center"/>
      <protection locked="0"/>
    </xf>
    <xf numFmtId="0" fontId="6" fillId="0" borderId="5"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pplyProtection="1">
      <alignment horizontal="left" vertical="center" wrapText="1" shrinkToFit="1"/>
      <protection locked="0"/>
    </xf>
    <xf numFmtId="166"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protection locked="0"/>
    </xf>
    <xf numFmtId="165" fontId="6" fillId="0" borderId="5" xfId="0" applyNumberFormat="1" applyFont="1" applyBorder="1" applyAlignment="1" applyProtection="1">
      <alignment horizontal="left" vertical="center"/>
      <protection locked="0"/>
    </xf>
    <xf numFmtId="165" fontId="6" fillId="0" borderId="2" xfId="0" applyNumberFormat="1" applyFont="1" applyBorder="1" applyAlignment="1" applyProtection="1">
      <alignment horizontal="left" vertical="center"/>
      <protection locked="0"/>
    </xf>
    <xf numFmtId="0" fontId="11" fillId="3" borderId="0" xfId="0" applyFont="1" applyFill="1" applyAlignment="1">
      <alignment vertical="center"/>
    </xf>
    <xf numFmtId="0" fontId="9" fillId="3" borderId="0" xfId="0" applyFont="1" applyFill="1" applyAlignment="1">
      <alignment vertical="center" wrapText="1"/>
    </xf>
    <xf numFmtId="0" fontId="9" fillId="3" borderId="0" xfId="0" applyFont="1" applyFill="1" applyAlignment="1">
      <alignment vertical="center"/>
    </xf>
    <xf numFmtId="166" fontId="9" fillId="3" borderId="0" xfId="0" applyNumberFormat="1" applyFont="1" applyFill="1" applyAlignment="1">
      <alignment vertical="center"/>
    </xf>
    <xf numFmtId="165" fontId="9" fillId="3" borderId="0" xfId="0" applyNumberFormat="1" applyFont="1" applyFill="1" applyAlignment="1">
      <alignment vertical="center"/>
    </xf>
    <xf numFmtId="0" fontId="15" fillId="3" borderId="0" xfId="0" applyFont="1" applyFill="1" applyAlignment="1">
      <alignment vertical="center" wrapText="1"/>
    </xf>
    <xf numFmtId="166" fontId="15" fillId="3" borderId="0" xfId="0" applyNumberFormat="1" applyFont="1" applyFill="1" applyAlignment="1">
      <alignment vertical="center" wrapText="1"/>
    </xf>
    <xf numFmtId="165" fontId="12"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5" fillId="0" borderId="0" xfId="0" applyNumberFormat="1" applyFont="1" applyAlignment="1">
      <alignment vertical="center"/>
    </xf>
    <xf numFmtId="0" fontId="10" fillId="3" borderId="0" xfId="0" applyFont="1" applyFill="1" applyAlignment="1">
      <alignment vertical="center"/>
    </xf>
    <xf numFmtId="0" fontId="23" fillId="0" borderId="0" xfId="0" applyFont="1" applyAlignment="1">
      <alignment vertical="center"/>
    </xf>
    <xf numFmtId="0" fontId="13" fillId="0" borderId="0" xfId="0" applyFont="1" applyAlignment="1">
      <alignment vertical="top"/>
    </xf>
    <xf numFmtId="0" fontId="6" fillId="0" borderId="7" xfId="0" applyFont="1" applyBorder="1" applyAlignment="1" applyProtection="1">
      <alignment horizontal="left" vertical="center"/>
      <protection locked="0"/>
    </xf>
    <xf numFmtId="0" fontId="6" fillId="0" borderId="5" xfId="0" applyFont="1" applyBorder="1" applyAlignment="1" applyProtection="1">
      <alignment horizontal="left" vertical="center" shrinkToFit="1"/>
      <protection locked="0"/>
    </xf>
    <xf numFmtId="14" fontId="6" fillId="0" borderId="5" xfId="0" applyNumberFormat="1" applyFont="1" applyBorder="1" applyAlignment="1" applyProtection="1">
      <alignment horizontal="left" vertical="center"/>
      <protection locked="0"/>
    </xf>
    <xf numFmtId="14"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wrapText="1"/>
      <protection locked="0"/>
    </xf>
    <xf numFmtId="14"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protection locked="0"/>
    </xf>
    <xf numFmtId="166" fontId="6" fillId="0" borderId="2" xfId="0" applyNumberFormat="1" applyFont="1" applyBorder="1" applyAlignment="1" applyProtection="1">
      <alignment horizontal="left" vertical="center"/>
      <protection locked="0"/>
    </xf>
    <xf numFmtId="0" fontId="6" fillId="0" borderId="13" xfId="0" applyFont="1" applyBorder="1" applyAlignment="1" applyProtection="1">
      <alignment horizontal="left" vertical="center" wrapText="1"/>
      <protection locked="0"/>
    </xf>
    <xf numFmtId="166" fontId="6" fillId="0" borderId="13" xfId="0" applyNumberFormat="1" applyFont="1" applyBorder="1" applyAlignment="1" applyProtection="1">
      <alignment horizontal="left" vertical="center"/>
      <protection locked="0"/>
    </xf>
    <xf numFmtId="165" fontId="6" fillId="0" borderId="13" xfId="5"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protection locked="0"/>
    </xf>
    <xf numFmtId="14" fontId="6" fillId="0" borderId="13" xfId="0" applyNumberFormat="1"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35" fillId="0" borderId="4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9" fillId="0" borderId="5" xfId="0" applyFont="1" applyBorder="1" applyAlignment="1" applyProtection="1">
      <alignment horizontal="left" vertical="center" wrapText="1" shrinkToFit="1"/>
      <protection locked="0"/>
    </xf>
    <xf numFmtId="0" fontId="19" fillId="0" borderId="2" xfId="0" applyFont="1" applyBorder="1" applyAlignment="1" applyProtection="1">
      <alignment horizontal="left" vertical="center" wrapText="1" shrinkToFit="1"/>
      <protection locked="0"/>
    </xf>
    <xf numFmtId="0" fontId="36" fillId="3" borderId="0" xfId="0" applyFont="1" applyFill="1" applyAlignment="1">
      <alignment wrapText="1"/>
    </xf>
    <xf numFmtId="0" fontId="19" fillId="0" borderId="5" xfId="0" applyFont="1" applyBorder="1" applyAlignment="1" applyProtection="1">
      <alignment vertical="center" wrapText="1" shrinkToFit="1"/>
      <protection locked="0"/>
    </xf>
    <xf numFmtId="0" fontId="19"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10" fillId="3" borderId="18" xfId="0" applyFont="1" applyFill="1" applyBorder="1" applyAlignment="1">
      <alignment horizontal="left" vertical="center"/>
    </xf>
    <xf numFmtId="0" fontId="6" fillId="0" borderId="18" xfId="0" applyFont="1" applyBorder="1" applyAlignment="1">
      <alignment horizontal="left" vertical="center"/>
    </xf>
    <xf numFmtId="0" fontId="39" fillId="0" borderId="0" xfId="0" applyFont="1" applyAlignment="1">
      <alignment horizontal="left" vertical="center"/>
    </xf>
    <xf numFmtId="0" fontId="6" fillId="0" borderId="19" xfId="0" applyFont="1" applyBorder="1" applyAlignment="1">
      <alignment horizontal="left" vertical="center"/>
    </xf>
    <xf numFmtId="0" fontId="37" fillId="0" borderId="0" xfId="4" applyFont="1" applyAlignment="1">
      <alignment horizontal="left" vertical="center"/>
    </xf>
    <xf numFmtId="0" fontId="0" fillId="6" borderId="0" xfId="0" applyFill="1"/>
    <xf numFmtId="0" fontId="31" fillId="0" borderId="18" xfId="0" applyFont="1" applyBorder="1" applyAlignment="1">
      <alignment horizontal="left" vertical="center"/>
    </xf>
    <xf numFmtId="0" fontId="37" fillId="0" borderId="0" xfId="4" applyFont="1" applyBorder="1" applyAlignment="1">
      <alignment horizontal="left" vertical="center"/>
    </xf>
    <xf numFmtId="166" fontId="21" fillId="3" borderId="0" xfId="0" applyNumberFormat="1" applyFont="1" applyFill="1" applyAlignment="1">
      <alignment horizontal="left" vertical="center"/>
    </xf>
    <xf numFmtId="0" fontId="6" fillId="0" borderId="2" xfId="0" applyFont="1" applyBorder="1" applyAlignment="1" applyProtection="1">
      <alignment horizontal="right" vertical="center" wrapText="1"/>
      <protection locked="0"/>
    </xf>
    <xf numFmtId="166" fontId="21" fillId="3" borderId="0" xfId="0" applyNumberFormat="1" applyFont="1" applyFill="1" applyAlignment="1">
      <alignment horizontal="right"/>
    </xf>
    <xf numFmtId="166" fontId="21" fillId="3" borderId="0" xfId="0" applyNumberFormat="1" applyFont="1" applyFill="1" applyAlignment="1">
      <alignment horizontal="right" wrapText="1"/>
    </xf>
    <xf numFmtId="166" fontId="21" fillId="6" borderId="0" xfId="0" applyNumberFormat="1" applyFont="1" applyFill="1" applyAlignment="1">
      <alignment horizontal="right" wrapText="1"/>
    </xf>
    <xf numFmtId="165" fontId="12" fillId="0" borderId="0" xfId="5" applyNumberFormat="1" applyFont="1" applyBorder="1" applyAlignment="1">
      <alignment vertical="center"/>
    </xf>
    <xf numFmtId="166" fontId="41" fillId="3" borderId="0" xfId="0" applyNumberFormat="1" applyFont="1" applyFill="1" applyAlignment="1">
      <alignment vertical="center"/>
    </xf>
    <xf numFmtId="0" fontId="14" fillId="3" borderId="0" xfId="0" applyFont="1" applyFill="1" applyAlignment="1">
      <alignment horizontal="center" vertical="center" wrapText="1"/>
    </xf>
    <xf numFmtId="0" fontId="42" fillId="0" borderId="0" xfId="0" applyFont="1" applyAlignment="1">
      <alignment vertical="center"/>
    </xf>
    <xf numFmtId="0" fontId="42" fillId="0" borderId="0" xfId="0" applyFont="1" applyAlignment="1">
      <alignment horizontal="left" vertical="center"/>
    </xf>
    <xf numFmtId="0" fontId="43" fillId="0" borderId="0" xfId="0" applyFont="1"/>
    <xf numFmtId="0" fontId="42" fillId="0" borderId="0" xfId="0" applyFont="1"/>
    <xf numFmtId="0" fontId="13"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0" xfId="0" applyFont="1" applyAlignment="1">
      <alignment vertical="center"/>
    </xf>
    <xf numFmtId="0" fontId="47" fillId="0" borderId="0" xfId="0" applyFont="1" applyAlignment="1">
      <alignment horizontal="left" vertical="center"/>
    </xf>
    <xf numFmtId="0" fontId="47" fillId="0" borderId="0" xfId="0" applyFont="1" applyAlignment="1">
      <alignment horizontal="left" vertical="top"/>
    </xf>
    <xf numFmtId="0" fontId="46" fillId="0" borderId="0" xfId="0" applyFont="1"/>
    <xf numFmtId="0" fontId="47" fillId="0" borderId="0" xfId="0" applyFont="1"/>
    <xf numFmtId="0" fontId="48" fillId="0" borderId="0" xfId="0" applyFont="1" applyAlignment="1">
      <alignment vertical="center"/>
    </xf>
    <xf numFmtId="0" fontId="48" fillId="0" borderId="0" xfId="0" applyFont="1" applyAlignment="1">
      <alignment vertical="center" wrapText="1"/>
    </xf>
    <xf numFmtId="166" fontId="48" fillId="0" borderId="0" xfId="0" applyNumberFormat="1" applyFont="1" applyAlignment="1">
      <alignment vertical="center"/>
    </xf>
    <xf numFmtId="165" fontId="48" fillId="0" borderId="0" xfId="0" applyNumberFormat="1" applyFont="1" applyAlignment="1">
      <alignment vertical="center"/>
    </xf>
    <xf numFmtId="0" fontId="3" fillId="0" borderId="21" xfId="2" applyBorder="1"/>
    <xf numFmtId="165" fontId="12" fillId="0" borderId="43" xfId="5" applyNumberFormat="1" applyFont="1" applyBorder="1" applyAlignment="1">
      <alignment vertical="center"/>
    </xf>
    <xf numFmtId="165" fontId="12" fillId="0" borderId="12" xfId="5" applyNumberFormat="1" applyFont="1" applyBorder="1" applyAlignment="1">
      <alignment vertical="center"/>
    </xf>
    <xf numFmtId="165" fontId="8" fillId="3" borderId="0" xfId="0" applyNumberFormat="1" applyFont="1" applyFill="1"/>
    <xf numFmtId="0" fontId="50" fillId="0" borderId="0" xfId="0" applyFont="1"/>
    <xf numFmtId="0" fontId="10" fillId="3" borderId="16" xfId="0" applyFont="1" applyFill="1" applyBorder="1" applyAlignment="1">
      <alignment horizontal="left" vertical="center"/>
    </xf>
    <xf numFmtId="44" fontId="31" fillId="0" borderId="0" xfId="0" applyNumberFormat="1" applyFont="1" applyAlignment="1">
      <alignment horizontal="left" vertical="center"/>
    </xf>
    <xf numFmtId="0" fontId="13" fillId="6" borderId="0" xfId="0" applyFont="1" applyFill="1"/>
    <xf numFmtId="0" fontId="0" fillId="0" borderId="19" xfId="0" applyBorder="1"/>
    <xf numFmtId="0" fontId="14" fillId="7" borderId="18" xfId="2" applyFont="1" applyFill="1" applyBorder="1"/>
    <xf numFmtId="0" fontId="14" fillId="7" borderId="0" xfId="2" applyFont="1" applyFill="1"/>
    <xf numFmtId="0" fontId="14" fillId="7" borderId="19" xfId="2" applyFont="1" applyFill="1" applyBorder="1"/>
    <xf numFmtId="0" fontId="6" fillId="0" borderId="18" xfId="2" applyFont="1" applyBorder="1"/>
    <xf numFmtId="0" fontId="3" fillId="0" borderId="0" xfId="2"/>
    <xf numFmtId="0" fontId="3" fillId="0" borderId="19" xfId="2" applyBorder="1"/>
    <xf numFmtId="0" fontId="3" fillId="0" borderId="20" xfId="2" applyBorder="1"/>
    <xf numFmtId="0" fontId="3" fillId="0" borderId="22" xfId="2" applyBorder="1"/>
    <xf numFmtId="0" fontId="6" fillId="3" borderId="17" xfId="0" applyFont="1" applyFill="1" applyBorder="1" applyAlignment="1">
      <alignment horizontal="left" vertical="center"/>
    </xf>
    <xf numFmtId="0" fontId="39" fillId="3" borderId="17" xfId="0" applyFont="1" applyFill="1" applyBorder="1" applyAlignment="1">
      <alignment horizontal="left" vertical="center"/>
    </xf>
    <xf numFmtId="0" fontId="6" fillId="3" borderId="23" xfId="0" applyFont="1" applyFill="1" applyBorder="1" applyAlignment="1">
      <alignment horizontal="left" vertical="center"/>
    </xf>
    <xf numFmtId="0" fontId="34" fillId="0" borderId="0" xfId="4" applyFont="1" applyFill="1" applyAlignment="1">
      <alignment vertical="center"/>
    </xf>
    <xf numFmtId="0" fontId="11" fillId="3" borderId="17" xfId="0" applyFont="1" applyFill="1" applyBorder="1" applyAlignment="1">
      <alignment horizontal="left" vertical="center"/>
    </xf>
    <xf numFmtId="0" fontId="7" fillId="3" borderId="17" xfId="0" applyFont="1" applyFill="1" applyBorder="1" applyAlignment="1">
      <alignment horizontal="left" vertical="center"/>
    </xf>
    <xf numFmtId="0" fontId="10" fillId="3" borderId="23" xfId="0" applyFont="1" applyFill="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39" fillId="0" borderId="21" xfId="0" applyFont="1" applyBorder="1" applyAlignment="1">
      <alignment horizontal="left" vertical="center"/>
    </xf>
    <xf numFmtId="0" fontId="6" fillId="0" borderId="22" xfId="0" applyFont="1" applyBorder="1" applyAlignment="1">
      <alignment horizontal="left" vertical="center"/>
    </xf>
    <xf numFmtId="0" fontId="10" fillId="3" borderId="76" xfId="0" applyFont="1" applyFill="1" applyBorder="1" applyAlignment="1">
      <alignment horizontal="left" vertical="center"/>
    </xf>
    <xf numFmtId="0" fontId="37" fillId="0" borderId="21" xfId="4" applyFont="1" applyBorder="1" applyAlignment="1">
      <alignment horizontal="left" vertical="center"/>
    </xf>
    <xf numFmtId="0" fontId="19" fillId="0" borderId="16" xfId="0" applyFont="1" applyBorder="1"/>
    <xf numFmtId="0" fontId="13" fillId="0" borderId="17" xfId="0" applyFont="1" applyBorder="1"/>
    <xf numFmtId="0" fontId="0" fillId="0" borderId="23" xfId="0" applyBorder="1"/>
    <xf numFmtId="0" fontId="13" fillId="2" borderId="0" xfId="0" applyFont="1" applyFill="1"/>
    <xf numFmtId="0" fontId="13" fillId="0" borderId="18" xfId="0" applyFont="1" applyBorder="1"/>
    <xf numFmtId="0" fontId="19" fillId="0" borderId="0" xfId="0" applyFont="1"/>
    <xf numFmtId="0" fontId="19" fillId="0" borderId="19" xfId="0" applyFont="1" applyBorder="1"/>
    <xf numFmtId="0" fontId="17" fillId="0" borderId="20" xfId="0" applyFont="1" applyBorder="1" applyAlignment="1">
      <alignment horizontal="left"/>
    </xf>
    <xf numFmtId="0" fontId="18" fillId="0" borderId="21" xfId="0" applyFont="1" applyBorder="1" applyAlignment="1">
      <alignment horizontal="left"/>
    </xf>
    <xf numFmtId="0" fontId="7" fillId="0" borderId="21" xfId="0"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0" fontId="12" fillId="0" borderId="0" xfId="0" applyFont="1"/>
    <xf numFmtId="0" fontId="14" fillId="3" borderId="16" xfId="0" applyFont="1" applyFill="1" applyBorder="1" applyAlignment="1">
      <alignment vertical="center"/>
    </xf>
    <xf numFmtId="0" fontId="14" fillId="3" borderId="17" xfId="0" applyFont="1" applyFill="1" applyBorder="1" applyAlignment="1">
      <alignment vertical="center"/>
    </xf>
    <xf numFmtId="0" fontId="15" fillId="3" borderId="17" xfId="0" applyFont="1" applyFill="1" applyBorder="1" applyAlignment="1">
      <alignment vertical="center"/>
    </xf>
    <xf numFmtId="0" fontId="13" fillId="3" borderId="17" xfId="0" applyFont="1" applyFill="1" applyBorder="1" applyAlignment="1">
      <alignment vertical="center"/>
    </xf>
    <xf numFmtId="0" fontId="13" fillId="3" borderId="23" xfId="0" applyFont="1" applyFill="1" applyBorder="1" applyAlignment="1">
      <alignment vertical="center"/>
    </xf>
    <xf numFmtId="0" fontId="13" fillId="2" borderId="0" xfId="0" applyFont="1" applyFill="1" applyAlignment="1">
      <alignmen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2" borderId="0" xfId="0" applyFont="1" applyFill="1" applyAlignment="1">
      <alignment horizontal="left" vertical="center"/>
    </xf>
    <xf numFmtId="3" fontId="13" fillId="0" borderId="0" xfId="0" applyNumberFormat="1" applyFont="1" applyAlignment="1">
      <alignment horizontal="left" vertical="center"/>
    </xf>
    <xf numFmtId="165" fontId="13" fillId="0" borderId="0" xfId="0" applyNumberFormat="1" applyFont="1" applyAlignment="1">
      <alignment horizontal="left" vertical="center"/>
    </xf>
    <xf numFmtId="14" fontId="13" fillId="0" borderId="0" xfId="0" applyNumberFormat="1"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165" fontId="12" fillId="0" borderId="0" xfId="5" applyNumberFormat="1" applyFont="1" applyBorder="1" applyAlignment="1" applyProtection="1">
      <alignment horizontal="left" vertical="center"/>
    </xf>
    <xf numFmtId="165" fontId="0" fillId="0" borderId="19" xfId="5" applyNumberFormat="1" applyFont="1" applyBorder="1" applyAlignment="1" applyProtection="1">
      <alignment horizontal="left" vertical="center"/>
    </xf>
    <xf numFmtId="0" fontId="24" fillId="0" borderId="19" xfId="0" applyFont="1" applyBorder="1" applyAlignment="1">
      <alignment horizontal="left" vertical="center"/>
    </xf>
    <xf numFmtId="0" fontId="12" fillId="0" borderId="18" xfId="0" applyFont="1" applyBorder="1" applyAlignment="1">
      <alignment horizontal="left" vertical="center"/>
    </xf>
    <xf numFmtId="0" fontId="13" fillId="0" borderId="0" xfId="0" applyFont="1" applyAlignment="1">
      <alignment horizontal="left" vertical="center" wrapText="1"/>
    </xf>
    <xf numFmtId="165" fontId="7" fillId="0" borderId="19" xfId="0" applyNumberFormat="1" applyFont="1" applyBorder="1" applyAlignment="1">
      <alignment horizontal="left" vertical="center"/>
    </xf>
    <xf numFmtId="0" fontId="24" fillId="0" borderId="18" xfId="0" applyFont="1" applyBorder="1" applyAlignment="1">
      <alignment horizontal="left" vertical="center"/>
    </xf>
    <xf numFmtId="0" fontId="19" fillId="0" borderId="0" xfId="0" applyFont="1" applyAlignment="1">
      <alignment horizontal="left" vertical="center"/>
    </xf>
    <xf numFmtId="0" fontId="14" fillId="3" borderId="73" xfId="0" applyFont="1" applyFill="1" applyBorder="1" applyAlignment="1">
      <alignment horizontal="left" vertical="center"/>
    </xf>
    <xf numFmtId="0" fontId="14" fillId="3" borderId="74" xfId="0" applyFont="1" applyFill="1" applyBorder="1" applyAlignment="1">
      <alignment horizontal="left" vertical="center"/>
    </xf>
    <xf numFmtId="0" fontId="15" fillId="3" borderId="74" xfId="0" applyFont="1" applyFill="1" applyBorder="1" applyAlignment="1">
      <alignment horizontal="left" vertical="center"/>
    </xf>
    <xf numFmtId="0" fontId="13" fillId="3" borderId="74" xfId="0" applyFont="1" applyFill="1" applyBorder="1" applyAlignment="1">
      <alignment horizontal="left" vertical="center"/>
    </xf>
    <xf numFmtId="0" fontId="13" fillId="3" borderId="75" xfId="0" applyFont="1" applyFill="1" applyBorder="1" applyAlignment="1">
      <alignment horizontal="left" vertical="center"/>
    </xf>
    <xf numFmtId="0" fontId="13" fillId="0" borderId="4" xfId="0" applyFont="1" applyBorder="1" applyAlignment="1">
      <alignment horizontal="left" vertical="center"/>
    </xf>
    <xf numFmtId="0" fontId="14" fillId="3" borderId="20" xfId="0" applyFont="1" applyFill="1" applyBorder="1" applyAlignment="1">
      <alignment vertical="center"/>
    </xf>
    <xf numFmtId="0" fontId="14" fillId="3" borderId="21" xfId="0" applyFont="1" applyFill="1" applyBorder="1" applyAlignment="1">
      <alignment vertical="center"/>
    </xf>
    <xf numFmtId="0" fontId="15" fillId="3" borderId="21" xfId="0" applyFont="1" applyFill="1" applyBorder="1" applyAlignment="1">
      <alignment vertical="center"/>
    </xf>
    <xf numFmtId="0" fontId="13" fillId="3" borderId="21" xfId="0" applyFont="1" applyFill="1" applyBorder="1" applyAlignment="1">
      <alignment vertical="center"/>
    </xf>
    <xf numFmtId="0" fontId="13" fillId="3" borderId="22" xfId="0" applyFont="1" applyFill="1" applyBorder="1" applyAlignment="1">
      <alignment vertical="center"/>
    </xf>
    <xf numFmtId="0" fontId="12" fillId="5" borderId="51" xfId="0" applyFont="1" applyFill="1" applyBorder="1" applyAlignment="1">
      <alignment horizontal="left" vertical="center"/>
    </xf>
    <xf numFmtId="0" fontId="12" fillId="5" borderId="52"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55" xfId="0" applyFont="1" applyBorder="1" applyAlignment="1">
      <alignment horizontal="left" vertical="center" wrapText="1"/>
    </xf>
    <xf numFmtId="0" fontId="12" fillId="0" borderId="63" xfId="0" applyFont="1" applyBorder="1" applyAlignment="1">
      <alignment horizontal="left" vertical="center" wrapText="1"/>
    </xf>
    <xf numFmtId="0" fontId="12" fillId="0" borderId="43" xfId="0" applyFont="1" applyBorder="1" applyAlignment="1">
      <alignment horizontal="center" vertical="center"/>
    </xf>
    <xf numFmtId="0" fontId="12" fillId="0" borderId="59" xfId="0" applyFont="1" applyBorder="1" applyAlignment="1">
      <alignment horizontal="center" vertical="center"/>
    </xf>
    <xf numFmtId="0" fontId="12" fillId="0" borderId="4" xfId="0" applyFont="1" applyBorder="1" applyAlignment="1">
      <alignment horizontal="center" vertical="center"/>
    </xf>
    <xf numFmtId="0" fontId="12" fillId="0" borderId="69" xfId="0" applyFont="1" applyBorder="1" applyAlignment="1">
      <alignment horizontal="center" vertical="center"/>
    </xf>
    <xf numFmtId="165" fontId="12" fillId="0" borderId="11" xfId="0" applyNumberFormat="1" applyFont="1" applyBorder="1" applyAlignment="1">
      <alignment horizontal="center" vertical="center"/>
    </xf>
    <xf numFmtId="165" fontId="13" fillId="0" borderId="0" xfId="0" applyNumberFormat="1" applyFont="1" applyAlignment="1">
      <alignment horizontal="center" vertical="center"/>
    </xf>
    <xf numFmtId="0" fontId="13" fillId="0" borderId="42" xfId="0" applyFont="1" applyBorder="1" applyAlignment="1">
      <alignment horizontal="left" vertical="center"/>
    </xf>
    <xf numFmtId="0" fontId="13" fillId="0" borderId="58" xfId="0" applyFont="1" applyBorder="1" applyAlignment="1">
      <alignment horizontal="left" vertical="center"/>
    </xf>
    <xf numFmtId="165" fontId="12" fillId="0" borderId="8" xfId="0" applyNumberFormat="1" applyFont="1" applyBorder="1" applyAlignment="1">
      <alignment horizontal="center" vertical="center"/>
    </xf>
    <xf numFmtId="165" fontId="12" fillId="0" borderId="57"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58" xfId="0" applyNumberFormat="1" applyFont="1" applyBorder="1" applyAlignment="1">
      <alignment horizontal="center" vertical="center"/>
    </xf>
    <xf numFmtId="0" fontId="44" fillId="0" borderId="18"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165" fontId="13" fillId="0" borderId="11" xfId="0" applyNumberFormat="1" applyFont="1" applyBorder="1" applyAlignment="1">
      <alignment horizontal="center" vertical="center"/>
    </xf>
    <xf numFmtId="165" fontId="13" fillId="0" borderId="58" xfId="0" applyNumberFormat="1" applyFont="1" applyBorder="1" applyAlignment="1">
      <alignment horizontal="center" vertical="center"/>
    </xf>
    <xf numFmtId="0" fontId="22" fillId="0" borderId="18" xfId="0" applyFont="1" applyBorder="1" applyAlignment="1">
      <alignment horizontal="left" vertical="center"/>
    </xf>
    <xf numFmtId="0" fontId="13" fillId="0" borderId="28" xfId="0" applyFont="1" applyBorder="1" applyAlignment="1">
      <alignment horizontal="center" vertical="center"/>
    </xf>
    <xf numFmtId="0" fontId="19" fillId="0" borderId="18" xfId="0" applyFont="1" applyBorder="1" applyAlignment="1">
      <alignment horizontal="left" vertical="center"/>
    </xf>
    <xf numFmtId="165" fontId="13" fillId="0" borderId="59" xfId="0" applyNumberFormat="1" applyFont="1" applyBorder="1" applyAlignment="1">
      <alignment horizontal="center" vertical="center"/>
    </xf>
    <xf numFmtId="0" fontId="49" fillId="8" borderId="16" xfId="0" applyFont="1" applyFill="1" applyBorder="1"/>
    <xf numFmtId="0" fontId="13" fillId="8" borderId="17" xfId="0" applyFont="1" applyFill="1" applyBorder="1" applyAlignment="1">
      <alignment horizontal="left" vertical="center"/>
    </xf>
    <xf numFmtId="0" fontId="13" fillId="8" borderId="23" xfId="0" applyFont="1" applyFill="1" applyBorder="1" applyAlignment="1">
      <alignment horizontal="left" vertical="center"/>
    </xf>
    <xf numFmtId="0" fontId="49" fillId="8" borderId="18" xfId="0" applyFont="1" applyFill="1" applyBorder="1"/>
    <xf numFmtId="0" fontId="13" fillId="8" borderId="0" xfId="0" applyFont="1" applyFill="1" applyAlignment="1">
      <alignment horizontal="left" vertical="center"/>
    </xf>
    <xf numFmtId="0" fontId="13" fillId="8" borderId="19" xfId="0" applyFont="1" applyFill="1" applyBorder="1" applyAlignment="1">
      <alignment horizontal="left" vertical="center"/>
    </xf>
    <xf numFmtId="0" fontId="13" fillId="0" borderId="43" xfId="0" applyFont="1" applyBorder="1" applyAlignment="1">
      <alignment horizontal="left" vertical="center"/>
    </xf>
    <xf numFmtId="0" fontId="13" fillId="0" borderId="59"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6" fillId="0" borderId="0" xfId="0" applyFont="1" applyAlignment="1">
      <alignment horizontal="left" vertical="center"/>
    </xf>
    <xf numFmtId="0" fontId="14" fillId="3" borderId="18" xfId="0" applyFont="1" applyFill="1" applyBorder="1" applyAlignment="1">
      <alignment horizontal="left" vertical="center"/>
    </xf>
    <xf numFmtId="0" fontId="15" fillId="3" borderId="0" xfId="0" applyFont="1" applyFill="1" applyAlignment="1">
      <alignment horizontal="left" vertical="center"/>
    </xf>
    <xf numFmtId="0" fontId="13" fillId="3" borderId="0" xfId="0" applyFont="1" applyFill="1" applyAlignment="1">
      <alignment horizontal="left" vertical="center"/>
    </xf>
    <xf numFmtId="0" fontId="14" fillId="3" borderId="19" xfId="0" applyFont="1" applyFill="1" applyBorder="1" applyAlignment="1">
      <alignment horizontal="left" vertical="center"/>
    </xf>
    <xf numFmtId="0" fontId="40" fillId="0" borderId="0" xfId="0" applyFont="1"/>
    <xf numFmtId="0" fontId="13" fillId="0" borderId="0" xfId="0" applyFont="1" applyAlignment="1">
      <alignment horizontal="left" vertical="center"/>
      <extLst>
        <ext xmlns:xfpb="http://schemas.microsoft.com/office/spreadsheetml/2022/featurepropertybag" uri="{C7286773-470A-42A8-94C5-96B5CB345126}">
          <xfpb:xfComplement i="0"/>
        </ext>
      </extLst>
    </xf>
    <xf numFmtId="0" fontId="13" fillId="3" borderId="19" xfId="0" applyFont="1" applyFill="1" applyBorder="1" applyAlignment="1">
      <alignment horizontal="left" vertical="center"/>
    </xf>
    <xf numFmtId="44" fontId="12" fillId="0" borderId="0" xfId="0" applyNumberFormat="1" applyFont="1" applyAlignment="1">
      <alignment horizontal="left" vertical="center"/>
    </xf>
    <xf numFmtId="0" fontId="13" fillId="0" borderId="0" xfId="0" applyFont="1" applyAlignment="1">
      <alignment wrapText="1"/>
    </xf>
    <xf numFmtId="0" fontId="13" fillId="0" borderId="42" xfId="0" applyFont="1" applyBorder="1" applyAlignment="1" applyProtection="1">
      <alignment horizontal="left" vertical="center"/>
      <protection locked="0"/>
    </xf>
    <xf numFmtId="0" fontId="13" fillId="0" borderId="5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6" fillId="0" borderId="77" xfId="0" applyFont="1" applyBorder="1" applyAlignment="1" applyProtection="1">
      <alignment vertical="center"/>
      <protection locked="0"/>
    </xf>
    <xf numFmtId="0" fontId="6" fillId="0" borderId="2" xfId="0" applyFont="1" applyBorder="1" applyAlignment="1">
      <alignment vertical="center"/>
    </xf>
    <xf numFmtId="0" fontId="6" fillId="0" borderId="2" xfId="0" applyFont="1" applyBorder="1" applyAlignment="1">
      <alignment vertical="center" wrapText="1"/>
    </xf>
    <xf numFmtId="0" fontId="19" fillId="0" borderId="2" xfId="0" applyFont="1" applyBorder="1" applyAlignment="1">
      <alignment vertical="center" wrapText="1"/>
    </xf>
    <xf numFmtId="14" fontId="6" fillId="0" borderId="15" xfId="0" applyNumberFormat="1" applyFont="1" applyBorder="1" applyAlignment="1">
      <alignment vertical="center" wrapText="1"/>
    </xf>
    <xf numFmtId="14" fontId="6" fillId="0" borderId="1" xfId="0" applyNumberFormat="1" applyFont="1" applyBorder="1" applyAlignment="1">
      <alignment vertical="center" wrapText="1"/>
    </xf>
    <xf numFmtId="14" fontId="6" fillId="0" borderId="2" xfId="0" applyNumberFormat="1" applyFont="1" applyBorder="1" applyAlignment="1">
      <alignment vertical="center" wrapText="1"/>
    </xf>
    <xf numFmtId="8" fontId="6" fillId="0" borderId="2" xfId="0" applyNumberFormat="1" applyFont="1" applyBorder="1" applyAlignment="1">
      <alignment vertical="center"/>
    </xf>
    <xf numFmtId="0" fontId="6" fillId="0" borderId="15" xfId="0" applyFont="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19" fillId="0" borderId="15" xfId="0" applyFont="1"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protection locked="0"/>
    </xf>
    <xf numFmtId="166" fontId="6" fillId="0" borderId="15" xfId="0" applyNumberFormat="1" applyFont="1" applyBorder="1" applyAlignment="1" applyProtection="1">
      <alignment horizontal="left" vertical="center" wrapText="1"/>
      <protection locked="0"/>
    </xf>
    <xf numFmtId="165" fontId="6" fillId="0" borderId="15" xfId="5" applyNumberFormat="1"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5" xfId="0" applyFont="1" applyBorder="1" applyAlignment="1">
      <alignment vertical="center"/>
    </xf>
    <xf numFmtId="0" fontId="6" fillId="0" borderId="5" xfId="0" applyFont="1" applyBorder="1" applyAlignment="1">
      <alignment vertical="center" wrapText="1"/>
    </xf>
    <xf numFmtId="0" fontId="19" fillId="0" borderId="5" xfId="0" applyFont="1" applyBorder="1" applyAlignment="1">
      <alignment vertical="center" wrapText="1"/>
    </xf>
    <xf numFmtId="14" fontId="6" fillId="0" borderId="14" xfId="0" applyNumberFormat="1" applyFont="1" applyBorder="1" applyAlignment="1">
      <alignment vertical="center" wrapText="1"/>
    </xf>
    <xf numFmtId="14" fontId="6" fillId="0" borderId="5" xfId="0" applyNumberFormat="1" applyFont="1" applyBorder="1" applyAlignment="1">
      <alignment vertical="center" wrapText="1"/>
    </xf>
    <xf numFmtId="14" fontId="6" fillId="0" borderId="79" xfId="0" applyNumberFormat="1" applyFont="1" applyBorder="1" applyAlignment="1">
      <alignment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xf>
    <xf numFmtId="0" fontId="6" fillId="0" borderId="1" xfId="0" applyFont="1" applyBorder="1" applyAlignment="1">
      <alignment horizontal="left" vertical="center" wrapText="1"/>
    </xf>
    <xf numFmtId="8" fontId="6" fillId="0" borderId="2" xfId="0" applyNumberFormat="1" applyFont="1" applyBorder="1" applyAlignment="1">
      <alignment horizontal="left" vertical="center"/>
    </xf>
    <xf numFmtId="14" fontId="6" fillId="0" borderId="2" xfId="0" applyNumberFormat="1" applyFont="1" applyBorder="1" applyAlignment="1" applyProtection="1">
      <alignment vertical="center" wrapText="1"/>
      <protection locked="0"/>
    </xf>
    <xf numFmtId="14" fontId="6" fillId="0" borderId="2" xfId="0" applyNumberFormat="1" applyFont="1" applyBorder="1" applyAlignment="1" applyProtection="1">
      <alignment horizontal="left" vertical="center"/>
      <protection locked="0"/>
    </xf>
    <xf numFmtId="0" fontId="6" fillId="0" borderId="18" xfId="0" applyFont="1" applyBorder="1"/>
    <xf numFmtId="0" fontId="45" fillId="0" borderId="0" xfId="0" applyFont="1" applyAlignment="1">
      <alignment horizontal="left" vertical="center"/>
    </xf>
    <xf numFmtId="0" fontId="42" fillId="0" borderId="0" xfId="0" applyFont="1" applyAlignment="1">
      <alignment horizontal="left" vertical="top"/>
    </xf>
    <xf numFmtId="0" fontId="40" fillId="0" borderId="18" xfId="0" applyFont="1" applyBorder="1" applyAlignment="1">
      <alignment wrapText="1"/>
    </xf>
    <xf numFmtId="0" fontId="40" fillId="0" borderId="0" xfId="0" applyFont="1" applyAlignment="1">
      <alignment wrapText="1"/>
    </xf>
    <xf numFmtId="165" fontId="13" fillId="0" borderId="53" xfId="0" applyNumberFormat="1" applyFont="1" applyBorder="1" applyAlignment="1">
      <alignment horizontal="left" vertical="center"/>
    </xf>
    <xf numFmtId="165" fontId="13" fillId="0" borderId="54" xfId="0" applyNumberFormat="1" applyFont="1" applyBorder="1" applyAlignment="1">
      <alignment horizontal="left" vertical="center"/>
    </xf>
    <xf numFmtId="165" fontId="13" fillId="0" borderId="55" xfId="0" applyNumberFormat="1"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61" xfId="0" applyFont="1" applyBorder="1" applyAlignment="1">
      <alignment horizontal="left" vertical="center"/>
    </xf>
    <xf numFmtId="14" fontId="13" fillId="0" borderId="53" xfId="0" applyNumberFormat="1" applyFont="1" applyBorder="1" applyAlignment="1" applyProtection="1">
      <alignment horizontal="left" vertical="center"/>
      <protection locked="0"/>
    </xf>
    <xf numFmtId="14" fontId="0" fillId="0" borderId="63" xfId="0" applyNumberForma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14" fontId="13" fillId="0" borderId="6" xfId="0" applyNumberFormat="1" applyFon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14" fontId="13" fillId="0" borderId="54" xfId="0" applyNumberFormat="1" applyFont="1" applyBorder="1" applyAlignment="1" applyProtection="1">
      <alignment horizontal="left" vertical="center"/>
      <protection locked="0"/>
    </xf>
    <xf numFmtId="14" fontId="13" fillId="0" borderId="55" xfId="0" applyNumberFormat="1" applyFont="1" applyBorder="1" applyAlignment="1" applyProtection="1">
      <alignment horizontal="left" vertical="center"/>
      <protection locked="0"/>
    </xf>
    <xf numFmtId="3" fontId="13" fillId="0" borderId="53" xfId="0" applyNumberFormat="1" applyFont="1" applyBorder="1" applyAlignment="1" applyProtection="1">
      <alignment horizontal="left" vertical="center"/>
      <protection locked="0"/>
    </xf>
    <xf numFmtId="3" fontId="13" fillId="0" borderId="54" xfId="0" applyNumberFormat="1" applyFont="1" applyBorder="1" applyAlignment="1" applyProtection="1">
      <alignment horizontal="left" vertical="center"/>
      <protection locked="0"/>
    </xf>
    <xf numFmtId="3" fontId="13" fillId="0" borderId="55" xfId="0" applyNumberFormat="1" applyFont="1" applyBorder="1" applyAlignment="1" applyProtection="1">
      <alignment horizontal="left" vertical="center"/>
      <protection locked="0"/>
    </xf>
    <xf numFmtId="165" fontId="12" fillId="0" borderId="11"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44" xfId="0" applyNumberFormat="1" applyFont="1" applyBorder="1" applyAlignment="1">
      <alignment horizontal="center" vertical="center"/>
    </xf>
    <xf numFmtId="165" fontId="12" fillId="0" borderId="45" xfId="0" applyNumberFormat="1" applyFont="1" applyBorder="1" applyAlignment="1">
      <alignment horizontal="center" vertical="center"/>
    </xf>
    <xf numFmtId="165" fontId="12" fillId="0" borderId="66" xfId="0" applyNumberFormat="1" applyFont="1" applyBorder="1" applyAlignment="1">
      <alignment horizontal="center" vertical="center"/>
    </xf>
    <xf numFmtId="165" fontId="12" fillId="0" borderId="67" xfId="0" applyNumberFormat="1" applyFont="1" applyBorder="1" applyAlignment="1">
      <alignment horizontal="center" vertical="center"/>
    </xf>
    <xf numFmtId="0" fontId="13" fillId="0" borderId="62"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63" xfId="0" applyFont="1" applyBorder="1" applyAlignment="1">
      <alignment horizontal="center" vertical="center" wrapText="1"/>
    </xf>
    <xf numFmtId="0" fontId="12" fillId="0" borderId="64" xfId="0" applyFont="1" applyBorder="1" applyAlignment="1">
      <alignment horizontal="left" vertical="center"/>
    </xf>
    <xf numFmtId="0" fontId="12" fillId="0" borderId="49" xfId="0" applyFont="1" applyBorder="1" applyAlignment="1">
      <alignment horizontal="left" vertical="center"/>
    </xf>
    <xf numFmtId="0" fontId="12" fillId="0" borderId="65" xfId="0" applyFont="1" applyBorder="1" applyAlignment="1">
      <alignment horizontal="left" vertical="center"/>
    </xf>
    <xf numFmtId="0" fontId="12" fillId="0" borderId="50" xfId="0" applyFont="1" applyBorder="1" applyAlignment="1">
      <alignment horizontal="left" vertical="center"/>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63" xfId="0" applyFont="1" applyBorder="1" applyAlignment="1">
      <alignment horizontal="center" vertical="center" wrapText="1"/>
    </xf>
    <xf numFmtId="165" fontId="12" fillId="0" borderId="61" xfId="0" applyNumberFormat="1" applyFont="1" applyBorder="1" applyAlignment="1">
      <alignment horizontal="center" vertical="center"/>
    </xf>
    <xf numFmtId="165" fontId="12" fillId="0" borderId="25" xfId="0" applyNumberFormat="1" applyFont="1" applyBorder="1" applyAlignment="1">
      <alignment horizontal="center" vertical="center"/>
    </xf>
    <xf numFmtId="165" fontId="12" fillId="0" borderId="26" xfId="0" applyNumberFormat="1" applyFont="1" applyBorder="1" applyAlignment="1">
      <alignment horizontal="center" vertical="center"/>
    </xf>
    <xf numFmtId="165" fontId="12" fillId="0" borderId="27" xfId="0" applyNumberFormat="1" applyFont="1" applyBorder="1" applyAlignment="1">
      <alignment horizontal="center" vertical="center"/>
    </xf>
    <xf numFmtId="0" fontId="38" fillId="5" borderId="16" xfId="0" applyFont="1" applyFill="1" applyBorder="1" applyAlignment="1">
      <alignment horizontal="left" vertical="center" wrapText="1" indent="2"/>
    </xf>
    <xf numFmtId="0" fontId="31" fillId="5" borderId="17" xfId="0" applyFont="1" applyFill="1" applyBorder="1" applyAlignment="1">
      <alignment horizontal="left" vertical="center" wrapText="1" indent="2"/>
    </xf>
    <xf numFmtId="0" fontId="31" fillId="5" borderId="23" xfId="0" applyFont="1" applyFill="1" applyBorder="1" applyAlignment="1">
      <alignment horizontal="left" vertical="center" wrapText="1" indent="2"/>
    </xf>
    <xf numFmtId="0" fontId="45" fillId="8" borderId="18" xfId="0" applyFont="1" applyFill="1" applyBorder="1" applyAlignment="1">
      <alignment horizontal="left" vertical="center" wrapText="1"/>
    </xf>
    <xf numFmtId="0" fontId="45" fillId="8" borderId="0" xfId="0" applyFont="1" applyFill="1" applyAlignment="1">
      <alignment horizontal="left" vertical="center" wrapText="1"/>
    </xf>
    <xf numFmtId="0" fontId="45" fillId="8" borderId="19" xfId="0" applyFont="1" applyFill="1" applyBorder="1" applyAlignment="1">
      <alignment horizontal="left" vertical="center" wrapText="1"/>
    </xf>
    <xf numFmtId="0" fontId="45" fillId="8" borderId="20" xfId="0" applyFont="1" applyFill="1" applyBorder="1" applyAlignment="1">
      <alignment horizontal="left" vertical="center" wrapText="1"/>
    </xf>
    <xf numFmtId="0" fontId="45" fillId="8" borderId="21" xfId="0" applyFont="1" applyFill="1" applyBorder="1" applyAlignment="1">
      <alignment horizontal="left" vertical="center" wrapText="1"/>
    </xf>
    <xf numFmtId="0" fontId="45" fillId="8" borderId="22" xfId="0" applyFont="1" applyFill="1" applyBorder="1" applyAlignment="1">
      <alignment horizontal="left" vertical="center" wrapText="1"/>
    </xf>
    <xf numFmtId="0" fontId="12" fillId="0" borderId="38" xfId="0" applyFont="1" applyBorder="1" applyAlignment="1">
      <alignment horizontal="left" vertical="center"/>
    </xf>
    <xf numFmtId="0" fontId="12" fillId="0" borderId="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18" xfId="0" applyFont="1" applyBorder="1" applyAlignment="1">
      <alignment horizontal="left" vertical="center" wrapText="1"/>
    </xf>
    <xf numFmtId="0" fontId="12" fillId="0" borderId="10" xfId="0" applyFont="1" applyBorder="1" applyAlignment="1">
      <alignment horizontal="left" vertical="center"/>
    </xf>
    <xf numFmtId="0" fontId="12" fillId="0" borderId="39" xfId="0" applyFont="1" applyBorder="1" applyAlignment="1">
      <alignment horizontal="left" vertical="center"/>
    </xf>
    <xf numFmtId="165" fontId="12" fillId="0" borderId="13" xfId="0" applyNumberFormat="1" applyFont="1" applyBorder="1" applyAlignment="1">
      <alignment horizontal="center" vertical="center"/>
    </xf>
    <xf numFmtId="165" fontId="12" fillId="0" borderId="70" xfId="0" applyNumberFormat="1" applyFont="1" applyBorder="1" applyAlignment="1">
      <alignment horizontal="center" vertical="center"/>
    </xf>
    <xf numFmtId="0" fontId="44" fillId="0" borderId="18" xfId="0" applyFont="1" applyBorder="1" applyAlignment="1">
      <alignment horizontal="left" vertical="center" wrapText="1"/>
    </xf>
    <xf numFmtId="0" fontId="44" fillId="0" borderId="0" xfId="0" applyFont="1" applyAlignment="1">
      <alignment horizontal="left" vertical="center" wrapText="1"/>
    </xf>
    <xf numFmtId="0" fontId="44" fillId="0" borderId="12" xfId="0" applyFont="1" applyBorder="1" applyAlignment="1">
      <alignment horizontal="left" vertical="center" wrapText="1"/>
    </xf>
    <xf numFmtId="0" fontId="13" fillId="0" borderId="31"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0" xfId="0" applyFont="1" applyAlignment="1">
      <alignment horizontal="right" vertical="center"/>
    </xf>
    <xf numFmtId="14" fontId="13" fillId="0" borderId="25" xfId="0" applyNumberFormat="1" applyFont="1" applyBorder="1" applyAlignment="1" applyProtection="1">
      <alignment horizontal="left" vertical="center"/>
      <protection locked="0"/>
    </xf>
    <xf numFmtId="14" fontId="13" fillId="0" borderId="37" xfId="0" applyNumberFormat="1" applyFont="1" applyBorder="1" applyAlignment="1" applyProtection="1">
      <alignment horizontal="left" vertical="center"/>
      <protection locked="0"/>
    </xf>
    <xf numFmtId="0" fontId="12" fillId="5" borderId="16"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72"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3" fillId="0" borderId="50" xfId="0" applyFont="1" applyBorder="1" applyAlignment="1">
      <alignment horizontal="center" vertical="center"/>
    </xf>
    <xf numFmtId="0" fontId="13" fillId="0" borderId="64" xfId="0" applyFont="1" applyBorder="1" applyAlignment="1">
      <alignment horizontal="left" vertical="center" wrapText="1"/>
    </xf>
    <xf numFmtId="0" fontId="13" fillId="0" borderId="49" xfId="0" applyFont="1" applyBorder="1" applyAlignment="1">
      <alignment horizontal="left" vertical="center" wrapText="1"/>
    </xf>
    <xf numFmtId="0" fontId="13" fillId="0" borderId="68" xfId="0" applyFont="1" applyBorder="1" applyAlignment="1">
      <alignment horizontal="left" vertical="center" wrapText="1"/>
    </xf>
    <xf numFmtId="0" fontId="12" fillId="0" borderId="45" xfId="0" applyFont="1" applyBorder="1" applyAlignment="1">
      <alignment horizontal="left" vertical="center"/>
    </xf>
    <xf numFmtId="0" fontId="12" fillId="0" borderId="46" xfId="0" applyFont="1" applyBorder="1" applyAlignment="1">
      <alignment horizontal="left" vertical="center"/>
    </xf>
    <xf numFmtId="165" fontId="12" fillId="0" borderId="71" xfId="0" applyNumberFormat="1" applyFont="1" applyBorder="1" applyAlignment="1">
      <alignment horizontal="center" vertical="center"/>
    </xf>
    <xf numFmtId="165" fontId="12" fillId="0" borderId="60" xfId="0" applyNumberFormat="1" applyFont="1" applyBorder="1" applyAlignment="1">
      <alignment horizontal="center" vertical="center"/>
    </xf>
    <xf numFmtId="0" fontId="30" fillId="3" borderId="16" xfId="0" applyFont="1" applyFill="1" applyBorder="1" applyAlignment="1">
      <alignment horizontal="left" vertical="center" wrapText="1" indent="2"/>
    </xf>
    <xf numFmtId="0" fontId="30" fillId="3" borderId="17" xfId="0" applyFont="1" applyFill="1" applyBorder="1" applyAlignment="1">
      <alignment horizontal="left" vertical="center" indent="2"/>
    </xf>
    <xf numFmtId="0" fontId="30" fillId="3" borderId="18" xfId="0" applyFont="1" applyFill="1" applyBorder="1" applyAlignment="1">
      <alignment horizontal="left" vertical="center" indent="2"/>
    </xf>
    <xf numFmtId="0" fontId="30" fillId="3" borderId="0" xfId="0" applyFont="1" applyFill="1" applyAlignment="1">
      <alignment horizontal="left" vertical="center" indent="2"/>
    </xf>
    <xf numFmtId="0" fontId="30" fillId="3" borderId="20" xfId="0" applyFont="1" applyFill="1" applyBorder="1" applyAlignment="1">
      <alignment horizontal="left" vertical="center" indent="2"/>
    </xf>
    <xf numFmtId="0" fontId="30" fillId="3" borderId="21" xfId="0" applyFont="1" applyFill="1" applyBorder="1" applyAlignment="1">
      <alignment horizontal="left" vertical="center" indent="2"/>
    </xf>
    <xf numFmtId="0" fontId="6" fillId="0" borderId="17" xfId="0" applyFont="1" applyBorder="1" applyAlignment="1">
      <alignment horizontal="left" vertical="center" wrapText="1"/>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3" fillId="0" borderId="63" xfId="0" applyFont="1" applyBorder="1" applyAlignment="1" applyProtection="1">
      <alignment horizontal="left" vertical="center"/>
      <protection locked="0"/>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40" xfId="0" applyFont="1" applyBorder="1" applyAlignment="1">
      <alignment vertical="top" wrapText="1"/>
    </xf>
    <xf numFmtId="166" fontId="12" fillId="0" borderId="24" xfId="0" applyNumberFormat="1" applyFont="1" applyBorder="1" applyAlignment="1">
      <alignment vertical="top" wrapText="1"/>
    </xf>
    <xf numFmtId="166" fontId="12" fillId="0" borderId="24" xfId="0" applyNumberFormat="1" applyFont="1" applyBorder="1" applyAlignment="1">
      <alignment vertical="top"/>
    </xf>
    <xf numFmtId="165" fontId="12" fillId="0" borderId="24" xfId="0" applyNumberFormat="1" applyFont="1" applyBorder="1" applyAlignment="1">
      <alignment vertical="top" wrapText="1"/>
    </xf>
    <xf numFmtId="165" fontId="12" fillId="0" borderId="24" xfId="0" applyNumberFormat="1" applyFont="1" applyBorder="1" applyAlignment="1">
      <alignment vertical="top"/>
    </xf>
    <xf numFmtId="0" fontId="12" fillId="0" borderId="24" xfId="0" applyFont="1" applyBorder="1" applyAlignment="1">
      <alignment vertical="top"/>
    </xf>
    <xf numFmtId="0" fontId="12" fillId="0" borderId="24" xfId="0" applyFont="1" applyBorder="1" applyAlignment="1">
      <alignment vertical="top" wrapText="1"/>
    </xf>
    <xf numFmtId="0" fontId="12" fillId="0" borderId="24" xfId="0" applyFont="1" applyBorder="1" applyAlignment="1">
      <alignment vertical="top" shrinkToFit="1"/>
    </xf>
    <xf numFmtId="0" fontId="6" fillId="0" borderId="0" xfId="0" applyFont="1" applyAlignment="1">
      <alignment horizontal="left" vertical="center"/>
    </xf>
    <xf numFmtId="0" fontId="34" fillId="0" borderId="0" xfId="4" applyFont="1" applyFill="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0" fontId="34" fillId="0" borderId="0" xfId="4" applyFont="1" applyAlignment="1">
      <alignment horizontal="left" vertical="center"/>
    </xf>
    <xf numFmtId="0" fontId="34" fillId="0" borderId="12" xfId="4" applyFont="1" applyBorder="1" applyAlignment="1">
      <alignment horizontal="left" vertical="center"/>
    </xf>
    <xf numFmtId="0" fontId="6" fillId="0" borderId="31"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34" fillId="0" borderId="33" xfId="4" applyFont="1" applyFill="1" applyBorder="1" applyAlignment="1">
      <alignment vertical="center"/>
    </xf>
    <xf numFmtId="0" fontId="34" fillId="0" borderId="34" xfId="4" applyFont="1" applyFill="1" applyBorder="1" applyAlignment="1">
      <alignment vertical="center"/>
    </xf>
    <xf numFmtId="0" fontId="34" fillId="0" borderId="35" xfId="4" applyFont="1" applyFill="1" applyBorder="1" applyAlignment="1">
      <alignment vertical="center"/>
    </xf>
    <xf numFmtId="0" fontId="34" fillId="0" borderId="34" xfId="4" applyFont="1" applyFill="1" applyBorder="1" applyAlignment="1">
      <alignment horizontal="left" vertical="center"/>
    </xf>
    <xf numFmtId="166" fontId="21" fillId="3" borderId="0" xfId="0" applyNumberFormat="1" applyFont="1" applyFill="1" applyAlignment="1">
      <alignment horizontal="right" wrapText="1"/>
    </xf>
    <xf numFmtId="165" fontId="12" fillId="0" borderId="41" xfId="5" applyNumberFormat="1" applyFont="1" applyBorder="1" applyAlignment="1">
      <alignment vertical="center"/>
    </xf>
    <xf numFmtId="165" fontId="12" fillId="0" borderId="43" xfId="5" applyNumberFormat="1" applyFont="1" applyBorder="1" applyAlignment="1">
      <alignment vertical="center"/>
    </xf>
    <xf numFmtId="0" fontId="6" fillId="0" borderId="34" xfId="0" applyFont="1" applyBorder="1" applyAlignment="1">
      <alignment horizontal="left" vertical="center" wrapText="1"/>
    </xf>
    <xf numFmtId="0" fontId="34" fillId="0" borderId="26" xfId="4" applyFont="1" applyBorder="1" applyAlignment="1">
      <alignment horizontal="left" vertical="center" wrapText="1"/>
    </xf>
    <xf numFmtId="0" fontId="1" fillId="0" borderId="31"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4" fillId="0" borderId="28" xfId="4" applyFont="1" applyBorder="1" applyAlignment="1" applyProtection="1">
      <alignment horizontal="left" vertical="center"/>
    </xf>
    <xf numFmtId="0" fontId="34" fillId="0" borderId="29" xfId="4" applyFont="1" applyBorder="1" applyAlignment="1">
      <alignment horizontal="left" vertical="center"/>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xf>
    <xf numFmtId="0" fontId="34" fillId="0" borderId="33" xfId="4" applyFont="1" applyBorder="1" applyAlignment="1">
      <alignment horizontal="left" vertical="center"/>
    </xf>
    <xf numFmtId="0" fontId="34" fillId="0" borderId="34" xfId="4" applyFont="1" applyBorder="1" applyAlignment="1">
      <alignment horizontal="left" vertical="center"/>
    </xf>
    <xf numFmtId="0" fontId="34" fillId="0" borderId="35" xfId="4"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3">
    <dxf>
      <fill>
        <patternFill>
          <bgColor rgb="FFFFFF00"/>
        </patternFill>
      </fill>
    </dxf>
    <dxf>
      <font>
        <color theme="7"/>
      </font>
      <fill>
        <patternFill patternType="solid">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0</xdr:rowOff>
    </xdr:from>
    <xdr:to>
      <xdr:col>15</xdr:col>
      <xdr:colOff>0</xdr:colOff>
      <xdr:row>48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6-04-27T15:36:56.79" personId="{00000000-0000-0000-0000-000000000000}" id="{BD780CEF-72A5-47A2-89D8-BE3B425D5438}">
    <text>No invoice required because it is under £20.</text>
  </threadedComment>
  <threadedComment ref="I7" dT="2026-04-27T15:38:12.61" personId="{00000000-0000-0000-0000-000000000000}" id="{20D6E647-8229-4B84-BD32-0F4BD1BACCA7}">
    <text>Although the paper was bought before the short campaign, the posters were put up during the short campaign. The spending therefore counts towards the short campaign total.</text>
  </threadedComment>
  <threadedComment ref="B8" dT="2026-04-27T15:37:19.36" personId="{00000000-0000-0000-0000-000000000000}" id="{BD4C3429-EBCC-48A2-BE6F-9F3AD4B20EA5}">
    <text xml:space="preserve">Invoice not required as this is an estimate of the value used, rather than a payment. However, some evidence to explain the calculation should be included. </text>
  </threadedComment>
  <threadedComment ref="J8" dT="2026-04-27T15:38:40.00" personId="{00000000-0000-0000-0000-000000000000}" id="{BE980AF8-DC94-4F0D-B590-9732162F1C7E}">
    <text xml:space="preserve">Estimate of value - printer cartridge costs £30, estimate candidate used about half the ink on the posters </text>
  </threadedComment>
  <threadedComment ref="J9" dT="2026-04-27T15:51:32.89" personId="{00000000-0000-0000-0000-000000000000}" id="{0C3EB179-8952-4AA0-AE29-0172BE28189B}">
    <text xml:space="preserve">Normal rate was £400, but Mike gave it for half price as he likes Jane’s campaign. The £200 discount therefore appears in the notional spending worksheet, and as a donation from Mike’s company. </text>
  </threadedComment>
  <threadedComment ref="J10" dT="2026-04-27T16:50:35.54" personId="{00000000-0000-0000-0000-000000000000}" id="{1D66B4F2-4150-49E3-86E2-BB964F627926}">
    <text>Invoice is for £300. However only half of the leaflets were delivered in the long campaign. The invoice contains a note explaining this.</text>
  </threadedComment>
  <threadedComment ref="F11" dT="2026-04-27T16:50:06.96" personId="{00000000-0000-0000-0000-000000000000}" id="{3E62AFD4-A1FD-4722-8398-0D16397BD873}">
    <text>Although the expenses were incurred in the long campaign, half of the leaflets were not delivered until the short campaign. The spending on those leaflets counts towards the limit in the short campaign.</text>
  </threadedComment>
  <threadedComment ref="J11" dT="2026-04-27T16:51:10.85" personId="{00000000-0000-0000-0000-000000000000}" id="{674C586D-963C-4EC4-9CC5-63C8655CF281}">
    <text>Invoice is for £300. However only half of the leaflets were delivered in the short campaign. The invoice contains a note explaining this. Lines 4 and 5 refer to the same invoice.</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6-04-27T15:57:58.89" personId="{00000000-0000-0000-0000-000000000000}" id="{E6C3AAE1-DEBB-4D57-AA4C-AFD6CF05AD64}">
    <text>60% of leaflets delivered in the long campaign, value of all leaflets £400</text>
  </threadedComment>
  <threadedComment ref="G7" dT="2026-04-27T15:58:30.51" personId="{00000000-0000-0000-0000-000000000000}" id="{05BBB9E9-76CD-4643-B797-1239705CF620}">
    <text xml:space="preserve">40% of leaflets delivered in the short campaign, of £400 total value provided. </text>
  </threadedComment>
  <threadedComment ref="G7" dT="2026-04-27T16:44:58.92" personId="{00000000-0000-0000-0000-000000000000}" id="{C57EDA98-72A3-49CD-AC71-E2E70EB2C142}" parentId="{05BBB9E9-76CD-4643-B797-1239705CF620}">
    <text>PETE - ordinarily we’d say NS is a donation, since it is in the short campaign. However, I think they have received 100% of the leaflets before 5 March, and the splitting is to do with when they were delivered. So there is actually no donation. Should we change the example, or is this ok?</text>
  </threadedComment>
  <threadedComment ref="G7" dT="2026-04-27T17:00:18.72" personId="{00000000-0000-0000-0000-000000000000}" id="{2DE0D2AF-572C-4F45-9BF5-DF48E5433586}" parentId="{05BBB9E9-76CD-4643-B797-1239705CF620}">
    <text>Could say. “This NS does not need to appear in the Donations worksheet, because the leaflets were received in March before she became a candidate,</text>
  </threadedComment>
  <threadedComment ref="G8" dT="2026-04-27T15:56:49.12" personId="{00000000-0000-0000-0000-000000000000}" id="{3852A351-5D1A-4C67-88DB-A334127E2CA3}">
    <text xml:space="preserve">This is the free half of the ad van, which was given as a discount by Mike. The payment of the remaining £200 is reported as a Payment Made under item 3. The donation from Mike is reported as a donation under item 1. </text>
  </threadedComment>
</ThreadedComments>
</file>

<file path=xl/threadedComments/threadedComment3.xml><?xml version="1.0" encoding="utf-8"?>
<ThreadedComments xmlns="http://schemas.microsoft.com/office/spreadsheetml/2018/threadedcomments" xmlns:x="http://schemas.openxmlformats.org/spreadsheetml/2006/main">
  <threadedComment ref="G5" dT="2026-04-27T16:55:50.19" personId="{00000000-0000-0000-0000-000000000000}" id="{9BA200AA-A1DE-4ABC-B407-7FF291BBB8B0}">
    <text>This required to be authorised in advance by the agent, because it is over the permitted sum of £500. The party will therefore also have to do a local campaigner return to accompany the candidate return. This will also be a donation to the candidate from the party - see item 2 in permissible donations.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F8" dT="2026-04-30T13:34:30.97" personId="{00000000-0000-0000-0000-000000000000}" id="{12741FB8-780A-4DC0-99FE-8D45C36188F0}">
    <text>Candidate had to call a taxi as due to being disabled, they cannot drive themself</text>
  </threadedComment>
</ThreadedComments>
</file>

<file path=xl/threadedComments/threadedComment5.xml><?xml version="1.0" encoding="utf-8"?>
<ThreadedComments xmlns="http://schemas.microsoft.com/office/spreadsheetml/2018/threadedcomments" xmlns:x="http://schemas.openxmlformats.org/spreadsheetml/2006/main">
  <threadedComment ref="C13" dT="2026-04-30T10:00:48.26" personId="{00000000-0000-0000-0000-000000000000}" id="{4D98FD0B-DF99-4F4D-B2D2-CCC40971456D}">
    <text>Disability-related costs but not for the candidate, so not personal expenses.</text>
  </threadedComment>
  <threadedComment ref="C14" dT="2026-04-30T12:30:52.86" personId="{00000000-0000-0000-0000-000000000000}" id="{C4A164B9-1BFE-4D9E-B450-07A73BB025A6}">
    <text>Security costs</text>
  </threadedComment>
  <threadedComment ref="B15" dT="2026-04-30T12:33:08.42" personId="{00000000-0000-0000-0000-000000000000}" id="{E985D013-3238-4D66-A5F5-E427E15F26C2}">
    <text>No invoice because this is notional spending</text>
  </threadedComment>
  <threadedComment ref="J15" dT="2026-04-30T12:36:25.48" personId="{00000000-0000-0000-0000-000000000000}" id="{FA760F34-80C6-43E4-8F60-0EB8484BFB9A}">
    <text>Since this accommodation was provided for free by the BnB, it is also a donation - see Permissible Donations worksheet item 3</text>
  </threadedComment>
  <threadedComment ref="C16" dT="2026-04-30T13:01:44.15" personId="{00000000-0000-0000-0000-000000000000}" id="{A3BBE445-B044-42DD-A37F-7B90BD837745}">
    <text>Since candidate had already spent £543.20 on personal expenses in the short campaign, if they had paid again, this would have put them over their £600 limit in the constituency. Therefore this was paid by the agent.</text>
  </threadedComment>
  <threadedComment ref="I28" dT="2025-10-28T10:38:54.44" personId="{00000000-0000-0000-0000-000000000000}" id="{AA9A4AC7-7974-4E4B-8C2B-EF10E2956FC5}">
    <text>Do we need this?</text>
  </threadedComment>
</ThreadedComments>
</file>

<file path=xl/threadedComments/threadedComment6.xml><?xml version="1.0" encoding="utf-8"?>
<ThreadedComments xmlns="http://schemas.microsoft.com/office/spreadsheetml/2018/threadedcomments" xmlns:x="http://schemas.openxmlformats.org/spreadsheetml/2006/main">
  <threadedComment ref="G6" dT="2026-04-27T16:58:51.63" personId="{00000000-0000-0000-0000-000000000000}" id="{970B5071-837F-4DF5-8D57-4DCC80500147}">
    <text>This was a non-commercial discount that was also notional spending - see Notional Spending worksheet item 3 and Payments Made worksheet item 3.</text>
  </threadedComment>
  <threadedComment ref="G7" dT="2026-04-27T16:59:21.10" personId="{00000000-0000-0000-0000-000000000000}" id="{A710F58A-980D-4180-9859-7F5E36205BD7}">
    <text>Authorised spending by political party - see Other Authorised Spending worksheet.</text>
  </threadedComment>
  <threadedComment ref="G8" dT="2026-04-30T12:54:45.28" personId="{00000000-0000-0000-0000-000000000000}" id="{0866617B-3A19-4CDA-9082-A29BBA00621D}">
    <text>Provided for free to cover a personal expense - also reported in Further reported expenses</text>
  </threadedComment>
</ThreadedComments>
</file>

<file path=xl/threadedComments/threadedComment7.xml><?xml version="1.0" encoding="utf-8"?>
<ThreadedComments xmlns="http://schemas.microsoft.com/office/spreadsheetml/2018/threadedcomments" xmlns:x="http://schemas.openxmlformats.org/spreadsheetml/2006/main">
  <threadedComment ref="F6" dT="2026-04-30T08:13:24.96" personId="{00000000-0000-0000-0000-000000000000}" id="{C4CF5D3E-B491-43E5-9665-3C5113ECCD85}">
    <text>Because she was not on the electoral register at the time of the donation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89" TargetMode="Externa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lectoralcommission.org.uk/media/4033"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microsoft.com/office/2017/10/relationships/threadedComment" Target="../threadedComments/threadedComment6.xml"/><Relationship Id="rId2" Type="http://schemas.openxmlformats.org/officeDocument/2006/relationships/hyperlink" Target="https://www.electoralcommission.org.uk/guidance-candidates-and-agents-scottish-parliament-elections/candidate-donations/who-can-you-accept-a-donation" TargetMode="External"/><Relationship Id="rId1" Type="http://schemas.openxmlformats.org/officeDocument/2006/relationships/hyperlink" Target="https://www.electoralcommission.org.uk/England-local-elections-accepting-donations" TargetMode="External"/><Relationship Id="rId6" Type="http://schemas.openxmlformats.org/officeDocument/2006/relationships/comments" Target="../comments6.xml"/><Relationship Id="rId5" Type="http://schemas.openxmlformats.org/officeDocument/2006/relationships/vmlDrawing" Target="../drawings/vmlDrawing15.vml"/><Relationship Id="rId4" Type="http://schemas.openxmlformats.org/officeDocument/2006/relationships/vmlDrawing" Target="../drawings/vmlDrawing14.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microsoft.com/office/2017/10/relationships/threadedComment" Target="../threadedComments/threadedComment7.xml"/><Relationship Id="rId2" Type="http://schemas.openxmlformats.org/officeDocument/2006/relationships/hyperlink" Target="https://www.electoralcommission.org.uk/guidance-candidates-and-agents-scottish-parliament-elections/candidate-donations/how-do-you-return-a-donation" TargetMode="External"/><Relationship Id="rId1" Type="http://schemas.openxmlformats.org/officeDocument/2006/relationships/hyperlink" Target="https://www.electoralcommission.org.uk/England-local-elections-returning-donations" TargetMode="External"/><Relationship Id="rId6" Type="http://schemas.openxmlformats.org/officeDocument/2006/relationships/comments" Target="../comments7.xml"/><Relationship Id="rId5" Type="http://schemas.openxmlformats.org/officeDocument/2006/relationships/vmlDrawing" Target="../drawings/vmlDrawing17.v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2.xml"/><Relationship Id="rId2" Type="http://schemas.openxmlformats.org/officeDocument/2006/relationships/hyperlink" Target="https://www.electoralcommission.org.uk/guidance-candidates-and-agents-scottish-parliament-elections/candidate-spending/items-received-free-charge-or-a-discount-and-notional-spending" TargetMode="External"/><Relationship Id="rId1" Type="http://schemas.openxmlformats.org/officeDocument/2006/relationships/hyperlink" Target="https://www.electoralcommission.org.uk/England-local-elections-notional-spending" TargetMode="External"/><Relationship Id="rId6" Type="http://schemas.openxmlformats.org/officeDocument/2006/relationships/comments" Target="../comments2.xml"/><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microsoft.com/office/2017/10/relationships/threadedComment" Target="../threadedComments/threadedComment3.xml"/><Relationship Id="rId2" Type="http://schemas.openxmlformats.org/officeDocument/2006/relationships/hyperlink" Target="https://www.electoralcommission.org.uk/guidance-candidates-and-agents-scottish-parliament-elections/candidate-spending/local-campaigning" TargetMode="External"/><Relationship Id="rId1" Type="http://schemas.openxmlformats.org/officeDocument/2006/relationships/hyperlink" Target="https://www.electoralcommission.org.uk/England-local-elections-local-campaigning" TargetMode="External"/><Relationship Id="rId6" Type="http://schemas.openxmlformats.org/officeDocument/2006/relationships/comments" Target="../comments3.xml"/><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 Id="rId4" Type="http://schemas.openxmlformats.org/officeDocument/2006/relationships/vmlDrawing" Target="../drawings/vmlDrawing9.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8.bin"/><Relationship Id="rId1" Type="http://schemas.openxmlformats.org/officeDocument/2006/relationships/hyperlink" Target="https://www.electoralcommission.org.uk/Scottish-Parliament-candidate-personal-expenses"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11.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9.bin"/><Relationship Id="rId1" Type="http://schemas.openxmlformats.org/officeDocument/2006/relationships/hyperlink" Target="https://www.electoralcommission.org.uk/guidance-candidates-and-agents-scottish-parliament-elections/candidate-spending/other-spending-which-does-not-count-towards-your-spending-limit" TargetMode="External"/><Relationship Id="rId6" Type="http://schemas.microsoft.com/office/2017/10/relationships/threadedComment" Target="../threadedComments/threadedComment5.xml"/><Relationship Id="rId5" Type="http://schemas.openxmlformats.org/officeDocument/2006/relationships/comments" Target="../comments5.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66"/>
  <sheetViews>
    <sheetView zoomScaleNormal="100" workbookViewId="0">
      <selection activeCell="C35" sqref="C35"/>
    </sheetView>
  </sheetViews>
  <sheetFormatPr defaultRowHeight="12.5" x14ac:dyDescent="0.25"/>
  <sheetData>
    <row r="1" spans="1:15" ht="18" x14ac:dyDescent="0.25">
      <c r="A1" s="173" t="s">
        <v>0</v>
      </c>
      <c r="B1" s="189"/>
      <c r="C1" s="189"/>
      <c r="D1" s="190"/>
      <c r="E1" s="190"/>
      <c r="F1" s="190"/>
      <c r="G1" s="190"/>
      <c r="H1" s="190"/>
      <c r="I1" s="190"/>
      <c r="J1" s="190"/>
      <c r="K1" s="190"/>
      <c r="L1" s="190"/>
      <c r="M1" s="190"/>
      <c r="N1" s="190"/>
      <c r="O1" s="191"/>
    </row>
    <row r="2" spans="1:15" ht="15.5" x14ac:dyDescent="0.25">
      <c r="A2" s="139" t="s">
        <v>1</v>
      </c>
      <c r="B2" s="34"/>
      <c r="C2" s="34"/>
      <c r="D2" s="34"/>
      <c r="E2" s="140"/>
      <c r="F2" s="140"/>
      <c r="G2" s="34"/>
      <c r="H2" s="34"/>
      <c r="I2" s="34"/>
      <c r="J2" s="34"/>
      <c r="K2" s="34"/>
      <c r="L2" s="34"/>
      <c r="M2" s="34"/>
      <c r="N2" s="34"/>
      <c r="O2" s="141"/>
    </row>
    <row r="3" spans="1:15" ht="15.5" x14ac:dyDescent="0.25">
      <c r="A3" s="139" t="s">
        <v>2</v>
      </c>
      <c r="B3" s="34"/>
      <c r="C3" s="34"/>
      <c r="D3" s="34"/>
      <c r="E3" s="140"/>
      <c r="F3" s="140"/>
      <c r="G3" s="34"/>
      <c r="H3" s="34"/>
      <c r="I3" s="34"/>
      <c r="J3" s="34"/>
      <c r="K3" s="34"/>
      <c r="L3" s="34"/>
      <c r="M3" s="34"/>
      <c r="N3" s="34"/>
      <c r="O3" s="141"/>
    </row>
    <row r="4" spans="1:15" ht="15.5" x14ac:dyDescent="0.25">
      <c r="A4" s="139"/>
      <c r="B4" s="34"/>
      <c r="C4" s="34"/>
      <c r="D4" s="34"/>
      <c r="E4" s="140"/>
      <c r="F4" s="140"/>
      <c r="G4" s="34"/>
      <c r="H4" s="34"/>
      <c r="I4" s="34"/>
      <c r="J4" s="34"/>
      <c r="K4" s="34"/>
      <c r="L4" s="34"/>
      <c r="M4" s="34"/>
      <c r="N4" s="34"/>
      <c r="O4" s="141"/>
    </row>
    <row r="5" spans="1:15" ht="15.5" x14ac:dyDescent="0.25">
      <c r="A5" s="139" t="s">
        <v>3</v>
      </c>
      <c r="B5" s="34"/>
      <c r="C5" s="34"/>
      <c r="D5" s="34"/>
      <c r="E5" s="140"/>
      <c r="F5" s="140"/>
      <c r="G5" s="34"/>
      <c r="H5" s="34"/>
      <c r="I5" s="34"/>
      <c r="J5" s="34"/>
      <c r="K5" s="34"/>
      <c r="L5" s="34"/>
      <c r="M5" s="34"/>
      <c r="N5" s="34"/>
      <c r="O5" s="141"/>
    </row>
    <row r="6" spans="1:15" ht="15.5" x14ac:dyDescent="0.25">
      <c r="A6" s="139"/>
      <c r="B6" s="34"/>
      <c r="C6" s="34"/>
      <c r="D6" s="34"/>
      <c r="E6" s="140"/>
      <c r="F6" s="140"/>
      <c r="G6" s="34"/>
      <c r="H6" s="34"/>
      <c r="I6" s="34"/>
      <c r="J6" s="34"/>
      <c r="K6" s="34"/>
      <c r="L6" s="34"/>
      <c r="M6" s="34"/>
      <c r="N6" s="34"/>
      <c r="O6" s="141"/>
    </row>
    <row r="7" spans="1:15" ht="15.5" x14ac:dyDescent="0.25">
      <c r="A7" s="139" t="s">
        <v>4</v>
      </c>
      <c r="B7" s="34"/>
      <c r="C7" s="34"/>
      <c r="D7" s="34"/>
      <c r="E7" s="140"/>
      <c r="F7" s="140"/>
      <c r="G7" s="34"/>
      <c r="H7" s="34"/>
      <c r="I7" s="34"/>
      <c r="J7" s="34"/>
      <c r="K7" s="34"/>
      <c r="L7" s="34"/>
      <c r="M7" s="34"/>
      <c r="N7" s="34"/>
      <c r="O7" s="141"/>
    </row>
    <row r="8" spans="1:15" ht="12" customHeight="1" x14ac:dyDescent="0.25">
      <c r="A8" s="139"/>
      <c r="B8" s="34"/>
      <c r="C8" s="34"/>
      <c r="D8" s="34"/>
      <c r="E8" s="140"/>
      <c r="F8" s="140"/>
      <c r="G8" s="34"/>
      <c r="H8" s="34"/>
      <c r="I8" s="34"/>
      <c r="J8" s="34"/>
      <c r="K8" s="34"/>
      <c r="L8" s="34"/>
      <c r="M8" s="34"/>
      <c r="N8" s="34"/>
      <c r="O8" s="141"/>
    </row>
    <row r="9" spans="1:15" ht="13.5" customHeight="1" x14ac:dyDescent="0.25">
      <c r="A9" s="139" t="s">
        <v>5</v>
      </c>
      <c r="B9" s="34"/>
      <c r="C9" s="34"/>
      <c r="D9" s="34"/>
      <c r="E9" s="140"/>
      <c r="F9" s="140"/>
      <c r="G9" s="34"/>
      <c r="H9" s="34"/>
      <c r="I9" s="34"/>
      <c r="J9" s="34"/>
      <c r="K9" s="34"/>
      <c r="L9" s="34"/>
      <c r="M9" s="34"/>
      <c r="N9" s="34"/>
      <c r="O9" s="141"/>
    </row>
    <row r="10" spans="1:15" ht="15" customHeight="1" x14ac:dyDescent="0.25">
      <c r="A10" s="139" t="s">
        <v>6</v>
      </c>
      <c r="B10" s="34"/>
      <c r="C10" s="34"/>
      <c r="D10" s="34"/>
      <c r="E10" s="140"/>
      <c r="F10" s="140"/>
      <c r="G10" s="34"/>
      <c r="H10" s="34"/>
      <c r="I10" s="34"/>
      <c r="J10" s="34"/>
      <c r="K10" s="34"/>
      <c r="L10" s="34"/>
      <c r="M10" s="34"/>
      <c r="N10" s="34"/>
      <c r="O10" s="141"/>
    </row>
    <row r="11" spans="1:15" ht="12" customHeight="1" x14ac:dyDescent="0.25">
      <c r="A11" s="139"/>
      <c r="B11" s="34"/>
      <c r="C11" s="34"/>
      <c r="D11" s="34"/>
      <c r="E11" s="140"/>
      <c r="F11" s="140"/>
      <c r="G11" s="34"/>
      <c r="H11" s="34"/>
      <c r="I11" s="34"/>
      <c r="J11" s="34"/>
      <c r="K11" s="34"/>
      <c r="L11" s="34"/>
      <c r="M11" s="34"/>
      <c r="N11" s="34"/>
      <c r="O11" s="141"/>
    </row>
    <row r="12" spans="1:15" ht="13.5" customHeight="1" x14ac:dyDescent="0.25">
      <c r="A12" s="139" t="s">
        <v>7</v>
      </c>
      <c r="B12" s="34"/>
      <c r="C12" s="34"/>
      <c r="D12" s="34"/>
      <c r="E12" s="140"/>
      <c r="F12" s="140"/>
      <c r="G12" s="34"/>
      <c r="H12" s="34"/>
      <c r="I12" s="34"/>
      <c r="J12" s="34"/>
      <c r="K12" s="34"/>
      <c r="L12" s="34"/>
      <c r="M12" s="34"/>
      <c r="N12" s="34"/>
      <c r="O12" s="141"/>
    </row>
    <row r="13" spans="1:15" ht="14.25" customHeight="1" x14ac:dyDescent="0.25">
      <c r="A13" s="139" t="s">
        <v>8</v>
      </c>
      <c r="B13" s="34"/>
      <c r="C13" s="34"/>
      <c r="D13" s="34"/>
      <c r="E13" s="140"/>
      <c r="F13" s="140"/>
      <c r="G13" s="34"/>
      <c r="H13" s="34"/>
      <c r="I13" s="34"/>
      <c r="J13" s="34"/>
      <c r="K13" s="34"/>
      <c r="L13" s="34"/>
      <c r="M13" s="34"/>
      <c r="N13" s="34"/>
      <c r="O13" s="141"/>
    </row>
    <row r="14" spans="1:15" ht="15" customHeight="1" x14ac:dyDescent="0.25">
      <c r="A14" s="139" t="s">
        <v>9</v>
      </c>
      <c r="B14" s="34"/>
      <c r="C14" s="34"/>
      <c r="D14" s="34"/>
      <c r="E14" s="140"/>
      <c r="F14" s="140"/>
      <c r="G14" s="34"/>
      <c r="H14" s="34"/>
      <c r="I14" s="34"/>
      <c r="J14" s="34"/>
      <c r="K14" s="34"/>
      <c r="L14" s="34"/>
      <c r="M14" s="34"/>
      <c r="N14" s="34"/>
      <c r="O14" s="141"/>
    </row>
    <row r="15" spans="1:15" ht="12" customHeight="1" x14ac:dyDescent="0.25">
      <c r="A15" s="192"/>
      <c r="B15" s="193"/>
      <c r="C15" s="193"/>
      <c r="D15" s="193"/>
      <c r="E15" s="194"/>
      <c r="F15" s="194"/>
      <c r="G15" s="193"/>
      <c r="H15" s="193"/>
      <c r="I15" s="193"/>
      <c r="J15" s="193"/>
      <c r="K15" s="193"/>
      <c r="L15" s="193"/>
      <c r="M15" s="193"/>
      <c r="N15" s="193"/>
      <c r="O15" s="195"/>
    </row>
    <row r="16" spans="1:15" ht="18" x14ac:dyDescent="0.25">
      <c r="A16" s="138" t="s">
        <v>10</v>
      </c>
      <c r="B16" s="138"/>
      <c r="C16" s="138"/>
      <c r="D16" s="138"/>
      <c r="E16" s="138"/>
      <c r="F16" s="138"/>
      <c r="G16" s="138"/>
      <c r="H16" s="138"/>
      <c r="I16" s="138"/>
      <c r="J16" s="138"/>
      <c r="K16" s="138"/>
      <c r="L16" s="138"/>
      <c r="M16" s="138"/>
      <c r="N16" s="138"/>
      <c r="O16" s="138"/>
    </row>
    <row r="17" spans="1:15" ht="15.5" x14ac:dyDescent="0.25">
      <c r="A17" s="139" t="s">
        <v>11</v>
      </c>
      <c r="B17" s="34"/>
      <c r="C17" s="34"/>
      <c r="D17" s="34"/>
      <c r="E17" s="140"/>
      <c r="F17" s="140"/>
      <c r="G17" s="34"/>
      <c r="H17" s="34"/>
      <c r="I17" s="34"/>
      <c r="J17" s="34"/>
      <c r="K17" s="34"/>
      <c r="L17" s="34"/>
      <c r="M17" s="34"/>
      <c r="N17" s="34"/>
      <c r="O17" s="141"/>
    </row>
    <row r="18" spans="1:15" ht="15.5" x14ac:dyDescent="0.25">
      <c r="A18" s="139"/>
      <c r="B18" s="34"/>
      <c r="C18" s="34"/>
      <c r="D18" s="34"/>
      <c r="E18" s="140"/>
      <c r="F18" s="140"/>
      <c r="G18" s="34"/>
      <c r="H18" s="34"/>
      <c r="I18" s="34"/>
      <c r="J18" s="34"/>
      <c r="K18" s="34"/>
      <c r="L18" s="34"/>
      <c r="M18" s="34"/>
      <c r="N18" s="34"/>
      <c r="O18" s="141"/>
    </row>
    <row r="19" spans="1:15" ht="15.5" x14ac:dyDescent="0.25">
      <c r="A19" s="139" t="s">
        <v>12</v>
      </c>
      <c r="B19" s="34"/>
      <c r="C19" s="34"/>
      <c r="D19" s="34"/>
      <c r="E19" s="140"/>
      <c r="F19" s="140"/>
      <c r="G19" s="34"/>
      <c r="H19" s="34"/>
      <c r="I19" s="34"/>
      <c r="J19" s="34"/>
      <c r="K19" s="34"/>
      <c r="L19" s="34"/>
      <c r="M19" s="34"/>
      <c r="N19" s="34"/>
      <c r="O19" s="141"/>
    </row>
    <row r="20" spans="1:15" ht="15.5" x14ac:dyDescent="0.25">
      <c r="A20" s="139"/>
      <c r="B20" s="34"/>
      <c r="C20" s="34"/>
      <c r="D20" s="34"/>
      <c r="E20" s="140"/>
      <c r="F20" s="140"/>
      <c r="G20" s="34"/>
      <c r="H20" s="34"/>
      <c r="I20" s="34"/>
      <c r="J20" s="34"/>
      <c r="K20" s="34"/>
      <c r="L20" s="34"/>
      <c r="M20" s="34"/>
      <c r="N20" s="34"/>
      <c r="O20" s="141"/>
    </row>
    <row r="21" spans="1:15" ht="15.5" x14ac:dyDescent="0.25">
      <c r="A21" s="139" t="s">
        <v>13</v>
      </c>
      <c r="B21" s="34"/>
      <c r="C21" s="34"/>
      <c r="D21" s="34"/>
      <c r="E21" s="140"/>
      <c r="F21" s="140"/>
      <c r="G21" s="34"/>
      <c r="H21" s="34"/>
      <c r="I21" s="34"/>
      <c r="J21" s="34"/>
      <c r="K21" s="34"/>
      <c r="L21" s="34"/>
      <c r="M21" s="34"/>
      <c r="N21" s="34"/>
      <c r="O21" s="141"/>
    </row>
    <row r="22" spans="1:15" ht="15.5" x14ac:dyDescent="0.25">
      <c r="A22" s="139" t="s">
        <v>14</v>
      </c>
      <c r="B22" s="34"/>
      <c r="C22" s="34"/>
      <c r="D22" s="34"/>
      <c r="E22" s="140"/>
      <c r="F22" s="140"/>
      <c r="G22" s="34"/>
      <c r="H22" s="34"/>
      <c r="I22" s="34"/>
      <c r="J22" s="34"/>
      <c r="K22" s="34"/>
      <c r="L22" s="34"/>
      <c r="M22" s="34"/>
      <c r="N22" s="34"/>
      <c r="O22" s="141"/>
    </row>
    <row r="23" spans="1:15" ht="15.5" x14ac:dyDescent="0.25">
      <c r="A23" s="139"/>
      <c r="B23" s="34"/>
      <c r="C23" s="34"/>
      <c r="D23" s="34"/>
      <c r="E23" s="140"/>
      <c r="F23" s="140"/>
      <c r="G23" s="34"/>
      <c r="H23" s="34"/>
      <c r="I23" s="34"/>
      <c r="J23" s="34"/>
      <c r="K23" s="34"/>
      <c r="L23" s="34"/>
      <c r="M23" s="34"/>
      <c r="N23" s="34"/>
      <c r="O23" s="141"/>
    </row>
    <row r="24" spans="1:15" ht="15.5" x14ac:dyDescent="0.25">
      <c r="A24" s="139" t="s">
        <v>15</v>
      </c>
      <c r="B24" s="34"/>
      <c r="C24" s="34"/>
      <c r="D24" s="34"/>
      <c r="E24" s="140"/>
      <c r="F24" s="140"/>
      <c r="G24" s="34"/>
      <c r="H24" s="34"/>
      <c r="I24" s="34"/>
      <c r="J24" s="34"/>
      <c r="K24" s="34"/>
      <c r="L24" s="34"/>
      <c r="M24" s="34"/>
      <c r="N24" s="34"/>
      <c r="O24" s="141"/>
    </row>
    <row r="25" spans="1:15" ht="12" customHeight="1" thickBot="1" x14ac:dyDescent="0.3">
      <c r="A25" s="139"/>
      <c r="B25" s="34"/>
      <c r="C25" s="34"/>
      <c r="D25" s="34"/>
      <c r="E25" s="140"/>
      <c r="F25" s="140"/>
      <c r="G25" s="34"/>
      <c r="H25" s="34"/>
      <c r="I25" s="34"/>
      <c r="J25" s="34"/>
      <c r="K25" s="34"/>
      <c r="L25" s="34"/>
      <c r="M25" s="34"/>
      <c r="N25" s="34"/>
      <c r="O25" s="141"/>
    </row>
    <row r="26" spans="1:15" ht="18" x14ac:dyDescent="0.25">
      <c r="A26" s="173" t="s">
        <v>16</v>
      </c>
      <c r="B26" s="173"/>
      <c r="C26" s="173"/>
      <c r="D26" s="173"/>
      <c r="E26" s="173"/>
      <c r="F26" s="173"/>
      <c r="G26" s="173"/>
      <c r="H26" s="173"/>
      <c r="I26" s="173"/>
      <c r="J26" s="173"/>
      <c r="K26" s="173"/>
      <c r="L26" s="173"/>
      <c r="M26" s="173"/>
      <c r="N26" s="173"/>
      <c r="O26" s="196"/>
    </row>
    <row r="27" spans="1:15" ht="15.5" x14ac:dyDescent="0.25">
      <c r="A27" s="139" t="s">
        <v>17</v>
      </c>
      <c r="B27" s="34"/>
      <c r="C27" s="34"/>
      <c r="D27" s="34"/>
      <c r="E27" s="34"/>
      <c r="F27" s="34"/>
      <c r="G27" s="34"/>
      <c r="H27" s="34"/>
      <c r="I27" s="34"/>
      <c r="J27" s="34"/>
      <c r="K27" s="34"/>
      <c r="L27" s="34"/>
      <c r="M27" s="34"/>
      <c r="N27" s="34"/>
      <c r="O27" s="141"/>
    </row>
    <row r="28" spans="1:15" ht="15.5" x14ac:dyDescent="0.25">
      <c r="A28" s="139"/>
      <c r="B28" s="34"/>
      <c r="C28" s="34"/>
      <c r="D28" s="34"/>
      <c r="E28" s="34"/>
      <c r="F28" s="34"/>
      <c r="G28" s="34"/>
      <c r="H28" s="34"/>
      <c r="I28" s="34"/>
      <c r="J28" s="34"/>
      <c r="K28" s="34"/>
      <c r="L28" s="34"/>
      <c r="M28" s="34"/>
      <c r="N28" s="34"/>
      <c r="O28" s="141"/>
    </row>
    <row r="29" spans="1:15" ht="15" customHeight="1" x14ac:dyDescent="0.25">
      <c r="A29" s="139" t="s">
        <v>18</v>
      </c>
      <c r="B29" s="34"/>
      <c r="C29" s="34"/>
      <c r="D29" s="34"/>
      <c r="E29" s="34"/>
      <c r="F29" s="145" t="s">
        <v>19</v>
      </c>
      <c r="G29" s="34"/>
      <c r="H29" s="34"/>
      <c r="I29" s="34"/>
      <c r="J29" s="34"/>
      <c r="K29" s="34"/>
      <c r="L29" s="34"/>
      <c r="M29" s="34"/>
      <c r="N29" s="34"/>
      <c r="O29" s="141"/>
    </row>
    <row r="30" spans="1:15" ht="15.5" x14ac:dyDescent="0.25">
      <c r="A30" s="139"/>
      <c r="B30" s="34"/>
      <c r="C30" s="34"/>
      <c r="D30" s="34"/>
      <c r="E30" s="140"/>
      <c r="F30" s="140"/>
      <c r="G30" s="34"/>
      <c r="H30" s="34"/>
      <c r="I30" s="34"/>
      <c r="J30" s="34"/>
      <c r="K30" s="34"/>
      <c r="L30" s="34"/>
      <c r="M30" s="34"/>
      <c r="N30" s="34"/>
      <c r="O30" s="141"/>
    </row>
    <row r="31" spans="1:15" ht="15.5" x14ac:dyDescent="0.25">
      <c r="A31" s="139" t="s">
        <v>20</v>
      </c>
      <c r="B31" s="34"/>
      <c r="C31" s="34"/>
      <c r="D31" s="34"/>
      <c r="E31" s="140"/>
      <c r="F31" s="140"/>
      <c r="G31" s="34"/>
      <c r="H31" s="34"/>
      <c r="I31" s="34"/>
      <c r="J31" s="34"/>
      <c r="K31" s="34"/>
      <c r="L31" s="34"/>
      <c r="M31" s="34"/>
      <c r="N31" s="34"/>
      <c r="O31" s="141"/>
    </row>
    <row r="32" spans="1:15" ht="15.5" x14ac:dyDescent="0.25">
      <c r="A32" s="139" t="s">
        <v>21</v>
      </c>
      <c r="B32" s="34"/>
      <c r="C32" s="34"/>
      <c r="D32" s="34"/>
      <c r="E32" s="140"/>
      <c r="F32" s="140"/>
      <c r="G32" s="34"/>
      <c r="H32" s="34"/>
      <c r="I32" s="34"/>
      <c r="J32" s="34"/>
      <c r="K32" s="34"/>
      <c r="L32" s="34"/>
      <c r="M32" s="34"/>
      <c r="N32" s="34"/>
      <c r="O32" s="141"/>
    </row>
    <row r="33" spans="1:15" ht="15.5" x14ac:dyDescent="0.25">
      <c r="A33" s="139"/>
      <c r="B33" s="34"/>
      <c r="C33" s="34"/>
      <c r="D33" s="34"/>
      <c r="E33" s="140"/>
      <c r="F33" s="140"/>
      <c r="G33" s="34"/>
      <c r="H33" s="34"/>
      <c r="I33" s="34"/>
      <c r="J33" s="34"/>
      <c r="K33" s="34"/>
      <c r="L33" s="34"/>
      <c r="M33" s="34"/>
      <c r="N33" s="34"/>
      <c r="O33" s="141"/>
    </row>
    <row r="34" spans="1:15" ht="15.5" x14ac:dyDescent="0.25">
      <c r="A34" s="139"/>
      <c r="B34" s="145" t="s">
        <v>22</v>
      </c>
      <c r="C34" s="145"/>
      <c r="D34" s="34"/>
      <c r="E34" s="145" t="s">
        <v>23</v>
      </c>
      <c r="F34" s="140"/>
      <c r="G34" s="34"/>
      <c r="H34" s="34"/>
      <c r="I34" s="34"/>
      <c r="J34" s="34"/>
      <c r="K34" s="34"/>
      <c r="L34" s="34"/>
      <c r="M34" s="34"/>
      <c r="N34" s="34"/>
      <c r="O34" s="141"/>
    </row>
    <row r="35" spans="1:15" ht="15.5" x14ac:dyDescent="0.25">
      <c r="A35" s="139"/>
      <c r="B35" s="145"/>
      <c r="C35" s="145"/>
      <c r="D35" s="34"/>
      <c r="E35" s="145"/>
      <c r="F35" s="140"/>
      <c r="G35" s="34"/>
      <c r="H35" s="34"/>
      <c r="I35" s="34"/>
      <c r="J35" s="34"/>
      <c r="K35" s="34"/>
      <c r="L35" s="34"/>
      <c r="M35" s="34"/>
      <c r="N35" s="34"/>
      <c r="O35" s="141"/>
    </row>
    <row r="36" spans="1:15" ht="16" thickBot="1" x14ac:dyDescent="0.3">
      <c r="A36" s="192"/>
      <c r="B36" s="197"/>
      <c r="C36" s="197"/>
      <c r="D36" s="193"/>
      <c r="E36" s="197"/>
      <c r="F36" s="194"/>
      <c r="G36" s="193"/>
      <c r="H36" s="193"/>
      <c r="I36" s="193"/>
      <c r="J36" s="193"/>
      <c r="K36" s="193"/>
      <c r="L36" s="193"/>
      <c r="M36" s="193"/>
      <c r="N36" s="193"/>
      <c r="O36" s="195"/>
    </row>
    <row r="37" spans="1:15" ht="15.5" x14ac:dyDescent="0.25">
      <c r="A37" s="139"/>
      <c r="B37" s="142"/>
      <c r="C37" s="142"/>
      <c r="D37" s="34"/>
      <c r="E37" s="142"/>
      <c r="F37" s="140"/>
      <c r="G37" s="34"/>
      <c r="H37" s="34"/>
      <c r="I37" s="34"/>
      <c r="J37" s="34"/>
      <c r="K37" s="34"/>
      <c r="L37" s="34"/>
      <c r="M37" s="34"/>
      <c r="N37" s="34"/>
      <c r="O37" s="141"/>
    </row>
    <row r="38" spans="1:15" ht="12" customHeight="1" x14ac:dyDescent="0.25">
      <c r="A38" s="139"/>
      <c r="B38" s="34"/>
      <c r="C38" s="34"/>
      <c r="D38" s="34"/>
      <c r="E38" s="140"/>
      <c r="F38" s="140"/>
      <c r="G38" s="34"/>
      <c r="H38" s="34"/>
      <c r="I38" s="34"/>
      <c r="J38" s="34"/>
      <c r="K38" s="34"/>
      <c r="L38" s="34"/>
      <c r="M38" s="34"/>
      <c r="N38" s="34"/>
      <c r="O38" s="141"/>
    </row>
    <row r="39" spans="1:15" ht="18" x14ac:dyDescent="0.25">
      <c r="A39" s="173" t="s">
        <v>24</v>
      </c>
      <c r="B39" s="185"/>
      <c r="C39" s="185"/>
      <c r="D39" s="185"/>
      <c r="E39" s="186"/>
      <c r="F39" s="186"/>
      <c r="G39" s="185"/>
      <c r="H39" s="185"/>
      <c r="I39" s="185"/>
      <c r="J39" s="185"/>
      <c r="K39" s="185"/>
      <c r="L39" s="185"/>
      <c r="M39" s="185"/>
      <c r="N39" s="185"/>
      <c r="O39" s="187"/>
    </row>
    <row r="40" spans="1:15" ht="15.5" x14ac:dyDescent="0.25">
      <c r="A40" s="144" t="s">
        <v>25</v>
      </c>
      <c r="B40" s="34"/>
      <c r="C40" s="34"/>
      <c r="D40" s="34"/>
      <c r="E40" s="34"/>
      <c r="F40" s="34"/>
      <c r="G40" s="34"/>
      <c r="H40" s="34"/>
      <c r="I40" s="34"/>
      <c r="J40" s="34"/>
      <c r="K40" s="34"/>
      <c r="L40" s="34"/>
      <c r="M40" s="174"/>
      <c r="N40" s="34"/>
      <c r="O40" s="141"/>
    </row>
    <row r="41" spans="1:15" s="143" customFormat="1" ht="16.5" x14ac:dyDescent="0.35">
      <c r="A41" s="139" t="s">
        <v>26</v>
      </c>
      <c r="B41" s="175"/>
      <c r="C41" s="175"/>
      <c r="D41" s="175"/>
      <c r="E41" s="175"/>
      <c r="F41" s="175"/>
      <c r="G41" s="175"/>
      <c r="H41" s="175"/>
      <c r="I41" s="175"/>
      <c r="J41" s="175"/>
      <c r="K41" s="175"/>
      <c r="L41" s="175"/>
      <c r="M41" s="175"/>
      <c r="N41" s="175"/>
      <c r="O41" s="141"/>
    </row>
    <row r="42" spans="1:15" ht="15.5" x14ac:dyDescent="0.25">
      <c r="A42" s="139" t="s">
        <v>27</v>
      </c>
      <c r="O42" s="141"/>
    </row>
    <row r="43" spans="1:15" ht="15.5" x14ac:dyDescent="0.25">
      <c r="A43" s="139" t="s">
        <v>28</v>
      </c>
      <c r="O43" s="141"/>
    </row>
    <row r="44" spans="1:15" ht="15.5" x14ac:dyDescent="0.25">
      <c r="O44" s="141"/>
    </row>
    <row r="45" spans="1:15" ht="15.5" x14ac:dyDescent="0.25">
      <c r="A45" s="144" t="s">
        <v>29</v>
      </c>
      <c r="O45" s="141"/>
    </row>
    <row r="46" spans="1:15" ht="15.5" x14ac:dyDescent="0.25">
      <c r="A46" s="139" t="s">
        <v>30</v>
      </c>
      <c r="O46" s="141"/>
    </row>
    <row r="47" spans="1:15" ht="15.5" x14ac:dyDescent="0.25">
      <c r="A47" s="139" t="s">
        <v>31</v>
      </c>
      <c r="O47" s="141"/>
    </row>
    <row r="48" spans="1:15" ht="15.5" x14ac:dyDescent="0.25">
      <c r="A48" s="139" t="s">
        <v>32</v>
      </c>
      <c r="O48" s="141"/>
    </row>
    <row r="49" spans="1:15" ht="16.5" x14ac:dyDescent="0.35">
      <c r="A49" s="322"/>
      <c r="E49" s="24"/>
      <c r="O49" s="176"/>
    </row>
    <row r="50" spans="1:15" ht="16.5" x14ac:dyDescent="0.35">
      <c r="A50" s="177" t="s">
        <v>33</v>
      </c>
      <c r="B50" s="178"/>
      <c r="C50" s="178"/>
      <c r="D50" s="178"/>
      <c r="E50" s="178"/>
      <c r="F50" s="178"/>
      <c r="G50" s="178"/>
      <c r="H50" s="178"/>
      <c r="I50" s="178"/>
      <c r="J50" s="178"/>
      <c r="K50" s="178"/>
      <c r="L50" s="178"/>
      <c r="M50" s="178"/>
      <c r="N50" s="178"/>
      <c r="O50" s="179"/>
    </row>
    <row r="51" spans="1:15" ht="15.5" x14ac:dyDescent="0.35">
      <c r="A51" s="180" t="s">
        <v>34</v>
      </c>
      <c r="B51" s="181"/>
      <c r="C51" s="181"/>
      <c r="D51" s="181"/>
      <c r="E51" s="181"/>
      <c r="F51" s="181"/>
      <c r="G51" s="181"/>
      <c r="H51" s="181"/>
      <c r="I51" s="181"/>
      <c r="J51" s="181"/>
      <c r="K51" s="181"/>
      <c r="L51" s="181"/>
      <c r="M51" s="181"/>
      <c r="N51" s="181"/>
      <c r="O51" s="141"/>
    </row>
    <row r="52" spans="1:15" ht="15.5" x14ac:dyDescent="0.35">
      <c r="A52" s="180" t="s">
        <v>35</v>
      </c>
      <c r="B52" s="181"/>
      <c r="C52" s="181"/>
      <c r="D52" s="181"/>
      <c r="E52" s="181"/>
      <c r="F52" s="181"/>
      <c r="G52" s="181"/>
      <c r="H52" s="181"/>
      <c r="I52" s="181"/>
      <c r="J52" s="181"/>
      <c r="K52" s="181"/>
      <c r="L52" s="181"/>
      <c r="M52" s="181"/>
      <c r="N52" s="181"/>
      <c r="O52" s="182"/>
    </row>
    <row r="53" spans="1:15" ht="15.5" x14ac:dyDescent="0.35">
      <c r="A53" s="180" t="s">
        <v>36</v>
      </c>
      <c r="B53" s="181"/>
      <c r="C53" s="181"/>
      <c r="D53" s="181"/>
      <c r="E53" s="181"/>
      <c r="F53" s="181"/>
      <c r="G53" s="181"/>
      <c r="H53" s="181"/>
      <c r="I53" s="181"/>
      <c r="J53" s="181"/>
      <c r="K53" s="181"/>
      <c r="L53" s="181"/>
      <c r="M53" s="181"/>
      <c r="N53" s="181"/>
      <c r="O53" s="182"/>
    </row>
    <row r="54" spans="1:15" ht="15.5" x14ac:dyDescent="0.35">
      <c r="A54" s="180"/>
      <c r="B54" s="181"/>
      <c r="C54" s="181"/>
      <c r="D54" s="181"/>
      <c r="E54" s="181"/>
      <c r="F54" s="181"/>
      <c r="G54" s="181"/>
      <c r="H54" s="181"/>
      <c r="I54" s="181"/>
      <c r="J54" s="181"/>
      <c r="K54" s="181"/>
      <c r="L54" s="181"/>
      <c r="M54" s="181"/>
      <c r="N54" s="181"/>
      <c r="O54" s="182"/>
    </row>
    <row r="55" spans="1:15" ht="15.5" x14ac:dyDescent="0.35">
      <c r="A55" s="180" t="s">
        <v>37</v>
      </c>
      <c r="B55" s="181"/>
      <c r="C55" s="181"/>
      <c r="D55" s="181"/>
      <c r="E55" s="181"/>
      <c r="F55" s="181"/>
      <c r="G55" s="181"/>
      <c r="H55" s="181"/>
      <c r="I55" s="181"/>
      <c r="J55" s="181"/>
      <c r="K55" s="181"/>
      <c r="L55" s="181"/>
      <c r="M55" s="181"/>
      <c r="N55" s="181"/>
      <c r="O55" s="182"/>
    </row>
    <row r="56" spans="1:15" ht="15.5" x14ac:dyDescent="0.35">
      <c r="A56" s="180" t="s">
        <v>38</v>
      </c>
      <c r="B56" s="181"/>
      <c r="C56" s="181"/>
      <c r="D56" s="181"/>
      <c r="E56" s="181"/>
      <c r="F56" s="181"/>
      <c r="G56" s="181"/>
      <c r="H56" s="181"/>
      <c r="I56" s="181"/>
      <c r="J56" s="181"/>
      <c r="K56" s="181"/>
      <c r="L56" s="181"/>
      <c r="M56" s="181"/>
      <c r="N56" s="181"/>
      <c r="O56" s="182"/>
    </row>
    <row r="57" spans="1:15" ht="15.5" x14ac:dyDescent="0.35">
      <c r="A57" s="180" t="s">
        <v>39</v>
      </c>
      <c r="B57" s="181"/>
      <c r="C57" s="181"/>
      <c r="D57" s="181"/>
      <c r="E57" s="181"/>
      <c r="F57" s="181"/>
      <c r="G57" s="181"/>
      <c r="H57" s="181"/>
      <c r="I57" s="181"/>
      <c r="J57" s="181"/>
      <c r="K57" s="181"/>
      <c r="L57" s="181"/>
      <c r="M57" s="181"/>
      <c r="N57" s="181"/>
      <c r="O57" s="182"/>
    </row>
    <row r="58" spans="1:15" ht="15.5" x14ac:dyDescent="0.35">
      <c r="A58" s="180"/>
      <c r="B58" s="181"/>
      <c r="C58" s="181"/>
      <c r="D58" s="181"/>
      <c r="E58" s="181"/>
      <c r="F58" s="181"/>
      <c r="G58" s="181"/>
      <c r="H58" s="181"/>
      <c r="I58" s="181"/>
      <c r="J58" s="181"/>
      <c r="K58" s="181"/>
      <c r="L58" s="181"/>
      <c r="M58" s="181"/>
      <c r="N58" s="181"/>
      <c r="O58" s="182"/>
    </row>
    <row r="59" spans="1:15" ht="15.5" x14ac:dyDescent="0.35">
      <c r="A59" s="180" t="s">
        <v>40</v>
      </c>
      <c r="B59" s="181"/>
      <c r="C59" s="181"/>
      <c r="D59" s="181"/>
      <c r="E59" s="181"/>
      <c r="F59" s="181"/>
      <c r="G59" s="181"/>
      <c r="H59" s="181"/>
      <c r="I59" s="181"/>
      <c r="J59" s="181"/>
      <c r="K59" s="181"/>
      <c r="L59" s="181"/>
      <c r="M59" s="181"/>
      <c r="N59" s="181"/>
      <c r="O59" s="182"/>
    </row>
    <row r="60" spans="1:15" ht="15.5" x14ac:dyDescent="0.35">
      <c r="A60" s="180" t="s">
        <v>41</v>
      </c>
      <c r="B60" s="181"/>
      <c r="C60" s="181"/>
      <c r="D60" s="181"/>
      <c r="E60" s="181"/>
      <c r="F60" s="181"/>
      <c r="G60" s="181"/>
      <c r="H60" s="181"/>
      <c r="I60" s="181"/>
      <c r="J60" s="181"/>
      <c r="K60" s="181"/>
      <c r="L60" s="181"/>
      <c r="M60" s="181"/>
      <c r="N60" s="181"/>
      <c r="O60" s="182"/>
    </row>
    <row r="61" spans="1:15" ht="15.5" x14ac:dyDescent="0.35">
      <c r="A61" s="180" t="s">
        <v>42</v>
      </c>
      <c r="B61" s="181"/>
      <c r="C61" s="181"/>
      <c r="D61" s="181"/>
      <c r="E61" s="181"/>
      <c r="F61" s="181"/>
      <c r="G61" s="181"/>
      <c r="H61" s="181"/>
      <c r="I61" s="181"/>
      <c r="J61" s="181"/>
      <c r="K61" s="181"/>
      <c r="L61" s="181"/>
      <c r="M61" s="181"/>
      <c r="N61" s="181"/>
      <c r="O61" s="182"/>
    </row>
    <row r="62" spans="1:15" ht="15.5" x14ac:dyDescent="0.35">
      <c r="A62" s="180"/>
      <c r="B62" s="181"/>
      <c r="C62" s="181"/>
      <c r="D62" s="181"/>
      <c r="E62" s="181"/>
      <c r="F62" s="181"/>
      <c r="G62" s="181"/>
      <c r="H62" s="181"/>
      <c r="I62" s="181"/>
      <c r="J62" s="181"/>
      <c r="K62" s="181"/>
      <c r="L62" s="181"/>
      <c r="M62" s="181"/>
      <c r="N62" s="181"/>
      <c r="O62" s="182"/>
    </row>
    <row r="63" spans="1:15" ht="15.5" x14ac:dyDescent="0.35">
      <c r="A63" s="180" t="s">
        <v>43</v>
      </c>
      <c r="B63" s="181"/>
      <c r="C63" s="181"/>
      <c r="D63" s="181"/>
      <c r="E63" s="181"/>
      <c r="F63" s="181"/>
      <c r="G63" s="181"/>
      <c r="H63" s="181"/>
      <c r="I63" s="181"/>
      <c r="J63" s="181"/>
      <c r="K63" s="181"/>
      <c r="L63" s="181"/>
      <c r="M63" s="181"/>
      <c r="N63" s="181"/>
      <c r="O63" s="182"/>
    </row>
    <row r="64" spans="1:15" ht="15.5" x14ac:dyDescent="0.35">
      <c r="A64" s="180"/>
      <c r="B64" s="181"/>
      <c r="C64" s="181"/>
      <c r="D64" s="181"/>
      <c r="E64" s="181"/>
      <c r="F64" s="181"/>
      <c r="G64" s="181"/>
      <c r="H64" s="181"/>
      <c r="I64" s="181"/>
      <c r="J64" s="181"/>
      <c r="K64" s="181"/>
      <c r="L64" s="181"/>
      <c r="M64" s="181"/>
      <c r="N64" s="181"/>
      <c r="O64" s="182"/>
    </row>
    <row r="65" spans="1:15" ht="15.5" x14ac:dyDescent="0.35">
      <c r="A65" s="180" t="s">
        <v>44</v>
      </c>
      <c r="B65" s="181"/>
      <c r="C65" s="181"/>
      <c r="D65" s="181"/>
      <c r="E65" s="181"/>
      <c r="F65" s="181"/>
      <c r="G65" s="181"/>
      <c r="H65" s="181"/>
      <c r="I65" s="181"/>
      <c r="J65" s="181"/>
      <c r="K65" s="181"/>
      <c r="L65" s="181"/>
      <c r="M65" s="181"/>
      <c r="N65" s="181"/>
      <c r="O65" s="182"/>
    </row>
    <row r="66" spans="1:15" x14ac:dyDescent="0.25">
      <c r="A66" s="183"/>
      <c r="B66" s="168"/>
      <c r="C66" s="168"/>
      <c r="D66" s="168"/>
      <c r="E66" s="168"/>
      <c r="F66" s="168"/>
      <c r="G66" s="168"/>
      <c r="H66" s="168"/>
      <c r="I66" s="168"/>
      <c r="J66" s="168"/>
      <c r="K66" s="168"/>
      <c r="L66" s="168"/>
      <c r="M66" s="168"/>
      <c r="N66" s="168"/>
      <c r="O66" s="184"/>
    </row>
  </sheetData>
  <sheetProtection sheet="1" objects="1" scenarios="1"/>
  <hyperlinks>
    <hyperlink ref="F29" r:id="rId1" display="https://www.electoralcommission.org.uk/voting-and-elections  " xr:uid="{360DA743-E82C-4344-BD20-E7DFC7C86810}"/>
    <hyperlink ref="B34:C34" r:id="rId2" display="Agent declaration" xr:uid="{1C983675-B776-4D74-8A33-137ACA1E3CFD}"/>
    <hyperlink ref="E34" r:id="rId3" xr:uid="{A43B6044-9F94-46A1-9931-6FB56BB993E9}"/>
    <hyperlink ref="B34" r:id="rId4" xr:uid="{BC05922A-F99E-43F1-AAF8-B427DBE51E00}"/>
  </hyperlinks>
  <pageMargins left="0.7" right="0.7" top="0.75" bottom="0.75" header="0.3" footer="0.3"/>
  <pageSetup paperSize="9" scale="83" fitToWidth="0" fitToHeight="0" orientation="landscape" horizontalDpi="1200" verticalDpi="1200" r:id="rId5"/>
  <rowBreaks count="2" manualBreakCount="2">
    <brk id="38" max="14" man="1"/>
    <brk id="67" max="14" man="1"/>
  </rowBreaks>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view="pageLayout" zoomScaleNormal="100" workbookViewId="0">
      <selection activeCell="B15" sqref="B15"/>
    </sheetView>
  </sheetViews>
  <sheetFormatPr defaultColWidth="8.81640625" defaultRowHeight="12.5" x14ac:dyDescent="0.25"/>
  <cols>
    <col min="1" max="1" width="36.81640625" customWidth="1"/>
    <col min="2" max="2" width="35.453125" customWidth="1"/>
    <col min="3" max="3" width="19.7265625" customWidth="1"/>
    <col min="4" max="4" width="21.26953125" customWidth="1"/>
    <col min="5" max="6" width="17.26953125" customWidth="1"/>
    <col min="7" max="7" width="26.7265625" customWidth="1"/>
    <col min="8" max="8" width="18.81640625" customWidth="1"/>
  </cols>
  <sheetData>
    <row r="1" spans="1:8" ht="20.149999999999999" customHeight="1" x14ac:dyDescent="0.25">
      <c r="A1" s="31" t="s">
        <v>218</v>
      </c>
      <c r="B1" s="32"/>
      <c r="C1" s="32"/>
      <c r="D1" s="32"/>
      <c r="E1" s="32"/>
      <c r="F1" s="32"/>
      <c r="G1" s="32"/>
      <c r="H1" s="47"/>
    </row>
    <row r="2" spans="1:8" s="48" customFormat="1" ht="19" customHeight="1" x14ac:dyDescent="0.25">
      <c r="A2" s="455" t="s">
        <v>219</v>
      </c>
      <c r="B2" s="456"/>
      <c r="C2" s="456"/>
      <c r="D2" s="456"/>
      <c r="E2" s="456"/>
      <c r="F2" s="456"/>
      <c r="G2" s="456"/>
      <c r="H2" s="457"/>
    </row>
    <row r="3" spans="1:8" s="48" customFormat="1" ht="20.149999999999999" customHeight="1" x14ac:dyDescent="0.25">
      <c r="A3" s="458" t="s">
        <v>220</v>
      </c>
      <c r="B3" s="441"/>
      <c r="C3" s="441"/>
      <c r="D3" s="441"/>
      <c r="E3" s="441"/>
      <c r="F3" s="441"/>
      <c r="G3" s="441"/>
      <c r="H3" s="459"/>
    </row>
    <row r="4" spans="1:8" s="3" customFormat="1" ht="38.15" customHeight="1" x14ac:dyDescent="0.35">
      <c r="A4" s="460" t="s">
        <v>221</v>
      </c>
      <c r="B4" s="453"/>
      <c r="C4" s="453"/>
      <c r="D4" s="453"/>
      <c r="E4" s="453"/>
      <c r="F4" s="453"/>
      <c r="G4" s="453"/>
      <c r="H4" s="461"/>
    </row>
    <row r="5" spans="1:8" s="21" customFormat="1" ht="34.5" customHeight="1" x14ac:dyDescent="0.25">
      <c r="A5" s="49" t="s">
        <v>222</v>
      </c>
      <c r="B5" s="50" t="s">
        <v>223</v>
      </c>
      <c r="C5" s="50" t="s">
        <v>224</v>
      </c>
      <c r="D5" s="51" t="s">
        <v>225</v>
      </c>
      <c r="E5" s="49" t="s">
        <v>226</v>
      </c>
      <c r="F5" s="50" t="s">
        <v>227</v>
      </c>
      <c r="G5" s="52" t="s">
        <v>228</v>
      </c>
      <c r="H5" s="50" t="s">
        <v>229</v>
      </c>
    </row>
    <row r="6" spans="1:8" s="34" customFormat="1" ht="31" x14ac:dyDescent="0.25">
      <c r="A6" s="316" t="s">
        <v>230</v>
      </c>
      <c r="B6" s="316" t="s">
        <v>231</v>
      </c>
      <c r="C6" s="316" t="s">
        <v>232</v>
      </c>
      <c r="D6" s="316">
        <v>11223344</v>
      </c>
      <c r="E6" s="317">
        <v>46146</v>
      </c>
      <c r="F6" s="317">
        <v>46146</v>
      </c>
      <c r="G6" s="318" t="s">
        <v>233</v>
      </c>
      <c r="H6" s="319">
        <v>200</v>
      </c>
    </row>
    <row r="7" spans="1:8" s="34" customFormat="1" ht="31" x14ac:dyDescent="0.25">
      <c r="A7" s="316" t="s">
        <v>172</v>
      </c>
      <c r="B7" s="316" t="s">
        <v>161</v>
      </c>
      <c r="C7" s="316" t="s">
        <v>234</v>
      </c>
      <c r="D7" s="316" t="s">
        <v>141</v>
      </c>
      <c r="E7" s="317">
        <v>46143</v>
      </c>
      <c r="F7" s="317">
        <v>46143</v>
      </c>
      <c r="G7" s="318" t="s">
        <v>235</v>
      </c>
      <c r="H7" s="319">
        <v>650</v>
      </c>
    </row>
    <row r="8" spans="1:8" s="34" customFormat="1" ht="31" x14ac:dyDescent="0.25">
      <c r="A8" s="53" t="s">
        <v>236</v>
      </c>
      <c r="B8" s="53" t="s">
        <v>215</v>
      </c>
      <c r="C8" s="53" t="s">
        <v>232</v>
      </c>
      <c r="D8" s="124" t="s">
        <v>237</v>
      </c>
      <c r="E8" s="321">
        <v>46140</v>
      </c>
      <c r="F8" s="321">
        <v>46140</v>
      </c>
      <c r="G8" s="125" t="s">
        <v>238</v>
      </c>
      <c r="H8" s="91">
        <v>480</v>
      </c>
    </row>
    <row r="9" spans="1:8" s="34" customFormat="1" ht="15.5" x14ac:dyDescent="0.25">
      <c r="A9" s="53"/>
      <c r="B9" s="53"/>
      <c r="C9" s="53"/>
      <c r="D9" s="124"/>
      <c r="E9" s="88"/>
      <c r="F9" s="88"/>
      <c r="G9" s="125"/>
      <c r="H9" s="91"/>
    </row>
    <row r="10" spans="1:8" s="34" customFormat="1" ht="15.5" x14ac:dyDescent="0.25">
      <c r="A10" s="53"/>
      <c r="B10" s="53"/>
      <c r="C10" s="53"/>
      <c r="D10" s="124"/>
      <c r="E10" s="88"/>
      <c r="F10" s="88"/>
      <c r="G10" s="125"/>
      <c r="H10" s="91"/>
    </row>
    <row r="11" spans="1:8" s="34" customFormat="1" ht="15.5" x14ac:dyDescent="0.25">
      <c r="A11" s="53"/>
      <c r="B11" s="53"/>
      <c r="C11" s="53"/>
      <c r="D11" s="124"/>
      <c r="E11" s="88"/>
      <c r="F11" s="88"/>
      <c r="G11" s="125"/>
      <c r="H11" s="91"/>
    </row>
    <row r="12" spans="1:8" s="34" customFormat="1" ht="15.5" x14ac:dyDescent="0.25">
      <c r="A12" s="53"/>
      <c r="B12" s="53"/>
      <c r="C12" s="53"/>
      <c r="D12" s="124"/>
      <c r="E12" s="88"/>
      <c r="F12" s="88"/>
      <c r="G12" s="125"/>
      <c r="H12" s="91"/>
    </row>
    <row r="13" spans="1:8" s="34" customFormat="1" ht="15.5" x14ac:dyDescent="0.25">
      <c r="A13" s="53"/>
      <c r="B13" s="53"/>
      <c r="C13" s="53"/>
      <c r="D13" s="124"/>
      <c r="E13" s="88"/>
      <c r="F13" s="88"/>
      <c r="G13" s="125"/>
      <c r="H13" s="91"/>
    </row>
    <row r="14" spans="1:8" s="34" customFormat="1" ht="15.5" x14ac:dyDescent="0.25">
      <c r="A14" s="53"/>
      <c r="B14" s="53"/>
      <c r="C14" s="53"/>
      <c r="D14" s="124"/>
      <c r="E14" s="88"/>
      <c r="F14" s="88"/>
      <c r="G14" s="125"/>
      <c r="H14" s="91"/>
    </row>
    <row r="15" spans="1:8" s="34" customFormat="1" ht="15.5" x14ac:dyDescent="0.25">
      <c r="A15" s="53"/>
      <c r="B15" s="53"/>
      <c r="C15" s="53"/>
      <c r="D15" s="124"/>
      <c r="E15" s="88"/>
      <c r="F15" s="88"/>
      <c r="G15" s="125"/>
      <c r="H15" s="91"/>
    </row>
    <row r="16" spans="1:8" s="34" customFormat="1" ht="15.5" x14ac:dyDescent="0.25">
      <c r="A16" s="53"/>
      <c r="B16" s="53"/>
      <c r="C16" s="53"/>
      <c r="D16" s="124"/>
      <c r="E16" s="88"/>
      <c r="F16" s="88"/>
      <c r="G16" s="125"/>
      <c r="H16" s="91"/>
    </row>
    <row r="17" spans="1:8" s="34" customFormat="1" ht="15.5" x14ac:dyDescent="0.25">
      <c r="A17" s="53"/>
      <c r="B17" s="53"/>
      <c r="C17" s="53"/>
      <c r="D17" s="124"/>
      <c r="E17" s="88"/>
      <c r="F17" s="88"/>
      <c r="G17" s="125"/>
      <c r="H17" s="91"/>
    </row>
    <row r="18" spans="1:8" s="34" customFormat="1" ht="15.5" x14ac:dyDescent="0.25">
      <c r="A18" s="53"/>
      <c r="B18" s="53"/>
      <c r="C18" s="53"/>
      <c r="D18" s="124"/>
      <c r="E18" s="88"/>
      <c r="F18" s="88"/>
      <c r="G18" s="125"/>
      <c r="H18" s="91"/>
    </row>
    <row r="19" spans="1:8" s="34" customFormat="1" ht="15.5" x14ac:dyDescent="0.25">
      <c r="A19" s="53"/>
      <c r="B19" s="53"/>
      <c r="C19" s="53"/>
      <c r="D19" s="124"/>
      <c r="E19" s="88"/>
      <c r="F19" s="88"/>
      <c r="G19" s="125"/>
      <c r="H19" s="91"/>
    </row>
    <row r="20" spans="1:8" ht="16.5" x14ac:dyDescent="0.35">
      <c r="A20" s="13"/>
      <c r="B20" s="13"/>
      <c r="C20" s="13"/>
      <c r="D20" s="13"/>
      <c r="E20" s="13"/>
      <c r="F20" s="13"/>
      <c r="G20" s="13"/>
      <c r="H20" s="60"/>
    </row>
    <row r="21" spans="1:8" ht="20.149999999999999" customHeight="1" x14ac:dyDescent="0.35">
      <c r="A21" s="13"/>
      <c r="B21" s="13"/>
      <c r="C21" s="13"/>
      <c r="D21" s="13"/>
      <c r="E21" s="13"/>
      <c r="F21" s="13"/>
      <c r="G21" s="46" t="s">
        <v>150</v>
      </c>
      <c r="H21" s="61">
        <f>SUM(H6:H20)</f>
        <v>1330</v>
      </c>
    </row>
  </sheetData>
  <sheetProtection sheet="1" insertRows="0"/>
  <mergeCells count="3">
    <mergeCell ref="A2:H2"/>
    <mergeCell ref="A3:H3"/>
    <mergeCell ref="A4:H4"/>
  </mergeCells>
  <dataValidations count="1">
    <dataValidation type="list" allowBlank="1" showInputMessage="1" showErrorMessage="1" sqref="C8: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 ref="A3:H3" r:id="rId2" display="electoralcommission.org.uk/Scottish-Parliament-candidate-accept-donations" xr:uid="{D4E8088E-CA2D-47E7-9C2F-73B523BEDCD7}"/>
  </hyperlinks>
  <pageMargins left="0.7" right="0.7" top="0.75" bottom="0.75" header="0.3" footer="0.3"/>
  <pageSetup paperSize="9" scale="62" orientation="landscape" r:id="rId3"/>
  <headerFooter>
    <oddHeader>&amp;C&amp;G</oddHeader>
    <oddFooter>&amp;RPage &amp;P of &amp;N</oddFooter>
  </headerFooter>
  <legacyDrawing r:id="rId4"/>
  <legacyDrawingHF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view="pageLayout" zoomScaleNormal="100" workbookViewId="0">
      <selection activeCell="B12" sqref="B12"/>
    </sheetView>
  </sheetViews>
  <sheetFormatPr defaultColWidth="8.81640625" defaultRowHeight="12.5" x14ac:dyDescent="0.25"/>
  <cols>
    <col min="1" max="3" width="33.81640625" customWidth="1"/>
    <col min="4" max="5" width="19" customWidth="1"/>
    <col min="6" max="6" width="32" customWidth="1"/>
    <col min="7" max="7" width="15.1796875" customWidth="1"/>
  </cols>
  <sheetData>
    <row r="1" spans="1:7" s="33" customFormat="1" ht="23.15" customHeight="1" x14ac:dyDescent="0.25">
      <c r="A1" s="31" t="s">
        <v>239</v>
      </c>
      <c r="B1" s="32"/>
      <c r="C1" s="32"/>
      <c r="D1" s="32"/>
      <c r="E1" s="32"/>
      <c r="F1" s="32"/>
      <c r="G1" s="32"/>
    </row>
    <row r="2" spans="1:7" s="24" customFormat="1" ht="20.149999999999999" customHeight="1" x14ac:dyDescent="0.25">
      <c r="A2" s="443" t="s">
        <v>240</v>
      </c>
      <c r="B2" s="444"/>
      <c r="C2" s="444"/>
      <c r="D2" s="444"/>
      <c r="E2" s="444"/>
      <c r="F2" s="444"/>
      <c r="G2" s="445"/>
    </row>
    <row r="3" spans="1:7" s="24" customFormat="1" ht="37" customHeight="1" x14ac:dyDescent="0.25">
      <c r="A3" s="462" t="s">
        <v>241</v>
      </c>
      <c r="B3" s="437"/>
      <c r="C3" s="437"/>
      <c r="D3" s="437"/>
      <c r="E3" s="437"/>
      <c r="F3" s="437"/>
      <c r="G3" s="463"/>
    </row>
    <row r="4" spans="1:7" s="24" customFormat="1" ht="20.149999999999999" customHeight="1" x14ac:dyDescent="0.25">
      <c r="A4" s="464" t="s">
        <v>242</v>
      </c>
      <c r="B4" s="465"/>
      <c r="C4" s="465"/>
      <c r="D4" s="465"/>
      <c r="E4" s="465"/>
      <c r="F4" s="465"/>
      <c r="G4" s="466"/>
    </row>
    <row r="5" spans="1:7" ht="20.149999999999999" customHeight="1" x14ac:dyDescent="0.35">
      <c r="A5" s="4" t="s">
        <v>243</v>
      </c>
      <c r="B5" s="55" t="s">
        <v>244</v>
      </c>
      <c r="C5" s="56" t="s">
        <v>245</v>
      </c>
      <c r="D5" s="4" t="s">
        <v>226</v>
      </c>
      <c r="E5" s="55" t="s">
        <v>246</v>
      </c>
      <c r="F5" s="4" t="s">
        <v>247</v>
      </c>
      <c r="G5" s="4" t="s">
        <v>229</v>
      </c>
    </row>
    <row r="6" spans="1:7" s="34" customFormat="1" ht="31" x14ac:dyDescent="0.25">
      <c r="A6" s="53" t="s">
        <v>248</v>
      </c>
      <c r="B6" s="53" t="s">
        <v>249</v>
      </c>
      <c r="C6" s="88" t="s">
        <v>250</v>
      </c>
      <c r="D6" s="115" t="s">
        <v>251</v>
      </c>
      <c r="E6" s="115">
        <v>46124</v>
      </c>
      <c r="F6" s="53" t="s">
        <v>252</v>
      </c>
      <c r="G6" s="91">
        <v>150</v>
      </c>
    </row>
    <row r="7" spans="1:7" s="34" customFormat="1" ht="15.5" x14ac:dyDescent="0.25">
      <c r="A7" s="53"/>
      <c r="B7" s="53"/>
      <c r="C7" s="88"/>
      <c r="D7" s="115"/>
      <c r="E7" s="115"/>
      <c r="F7" s="53"/>
      <c r="G7" s="91"/>
    </row>
    <row r="8" spans="1:7" s="34" customFormat="1" ht="15.5" x14ac:dyDescent="0.25">
      <c r="A8" s="53"/>
      <c r="B8" s="53"/>
      <c r="C8" s="88"/>
      <c r="D8" s="115"/>
      <c r="E8" s="115"/>
      <c r="F8" s="53"/>
      <c r="G8" s="91"/>
    </row>
    <row r="9" spans="1:7" s="34" customFormat="1" ht="15.5" x14ac:dyDescent="0.25">
      <c r="A9" s="53"/>
      <c r="B9" s="53"/>
      <c r="C9" s="88"/>
      <c r="D9" s="115"/>
      <c r="E9" s="115"/>
      <c r="F9" s="53"/>
      <c r="G9" s="91"/>
    </row>
    <row r="10" spans="1:7" s="34" customFormat="1" ht="15.5" x14ac:dyDescent="0.25">
      <c r="A10" s="53"/>
      <c r="B10" s="53"/>
      <c r="C10" s="88"/>
      <c r="D10" s="115"/>
      <c r="E10" s="115"/>
      <c r="F10" s="53"/>
      <c r="G10" s="91"/>
    </row>
    <row r="11" spans="1:7" s="34" customFormat="1" ht="15.5" x14ac:dyDescent="0.25">
      <c r="A11" s="53"/>
      <c r="B11" s="53"/>
      <c r="C11" s="88"/>
      <c r="D11" s="115"/>
      <c r="E11" s="115"/>
      <c r="F11" s="53"/>
      <c r="G11" s="91"/>
    </row>
    <row r="12" spans="1:7" s="34" customFormat="1" ht="15.5" x14ac:dyDescent="0.25">
      <c r="A12" s="53"/>
      <c r="B12" s="53"/>
      <c r="C12" s="88"/>
      <c r="D12" s="115"/>
      <c r="E12" s="115"/>
      <c r="F12" s="53"/>
      <c r="G12" s="91"/>
    </row>
    <row r="13" spans="1:7" s="34" customFormat="1" ht="15.5" x14ac:dyDescent="0.25">
      <c r="A13" s="53"/>
      <c r="B13" s="53"/>
      <c r="C13" s="88"/>
      <c r="D13" s="115"/>
      <c r="E13" s="115"/>
      <c r="F13" s="53"/>
      <c r="G13" s="91"/>
    </row>
    <row r="14" spans="1:7" s="34" customFormat="1" ht="15.5" x14ac:dyDescent="0.25">
      <c r="A14" s="53"/>
      <c r="B14" s="53"/>
      <c r="C14" s="88"/>
      <c r="D14" s="115"/>
      <c r="E14" s="115"/>
      <c r="F14" s="53"/>
      <c r="G14" s="91"/>
    </row>
    <row r="15" spans="1:7" s="34" customFormat="1" ht="15.5" x14ac:dyDescent="0.25">
      <c r="A15" s="53"/>
      <c r="B15" s="53"/>
      <c r="C15" s="88"/>
      <c r="D15" s="115"/>
      <c r="E15" s="115"/>
      <c r="F15" s="53"/>
      <c r="G15" s="91"/>
    </row>
    <row r="16" spans="1:7" s="34" customFormat="1" ht="15.5" x14ac:dyDescent="0.25">
      <c r="A16" s="53"/>
      <c r="B16" s="53"/>
      <c r="C16" s="88"/>
      <c r="D16" s="115"/>
      <c r="E16" s="115"/>
      <c r="F16" s="53"/>
      <c r="G16" s="91"/>
    </row>
    <row r="17" spans="1:7" s="34" customFormat="1" ht="15.5" x14ac:dyDescent="0.25">
      <c r="A17" s="53"/>
      <c r="B17" s="53"/>
      <c r="C17" s="88"/>
      <c r="D17" s="115"/>
      <c r="E17" s="115"/>
      <c r="F17" s="53"/>
      <c r="G17" s="91"/>
    </row>
    <row r="18" spans="1:7" s="34" customFormat="1" ht="15.5" x14ac:dyDescent="0.25">
      <c r="A18" s="121"/>
      <c r="B18" s="121"/>
      <c r="C18" s="126"/>
      <c r="D18" s="127"/>
      <c r="E18" s="127"/>
      <c r="F18" s="121"/>
      <c r="G18" s="123"/>
    </row>
    <row r="19" spans="1:7" ht="16.5" x14ac:dyDescent="0.35">
      <c r="A19" s="13"/>
      <c r="B19" s="13"/>
      <c r="C19" s="13"/>
      <c r="D19" s="13"/>
      <c r="E19" s="13"/>
      <c r="F19" s="13"/>
      <c r="G19" s="60"/>
    </row>
    <row r="20" spans="1:7" ht="20.149999999999999" customHeight="1" x14ac:dyDescent="0.35">
      <c r="A20" s="14"/>
      <c r="B20" s="14"/>
      <c r="C20" s="14"/>
      <c r="D20" s="14"/>
      <c r="E20" s="14"/>
      <c r="F20" s="54" t="s">
        <v>150</v>
      </c>
      <c r="G20" s="62">
        <f>SUM(G6:G19)</f>
        <v>150</v>
      </c>
    </row>
  </sheetData>
  <sheetProtection sheet="1" insertRows="0"/>
  <mergeCells count="3">
    <mergeCell ref="A2:G2"/>
    <mergeCell ref="A3:G3"/>
    <mergeCell ref="A4:G4"/>
  </mergeCells>
  <hyperlinks>
    <hyperlink ref="A4" r:id="rId1" xr:uid="{C1B8A376-25FB-BD40-8CDD-4C56FF27CA2C}"/>
    <hyperlink ref="A4:G4" r:id="rId2" display="electoralcommission.org.uk/Scottish-Parliament-candidate-return-donations" xr:uid="{6C9725E5-0BD0-41AC-84D4-0B56E2AA9C37}"/>
  </hyperlinks>
  <pageMargins left="0.7" right="0.7" top="0.75" bottom="0.75" header="0.3" footer="0.3"/>
  <pageSetup paperSize="9" scale="65" orientation="landscape" r:id="rId3"/>
  <headerFooter>
    <oddHeader>&amp;C&amp;G</oddHeader>
    <oddFooter>&amp;RPage &amp;P of &amp;N</oddFooter>
  </headerFooter>
  <legacyDrawing r:id="rId4"/>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53125" defaultRowHeight="12.5" x14ac:dyDescent="0.25"/>
  <sheetData>
    <row r="1" spans="1:1" s="1" customFormat="1" ht="15.5" x14ac:dyDescent="0.35">
      <c r="A1" s="1" t="s">
        <v>253</v>
      </c>
    </row>
    <row r="2" spans="1:1" s="1" customFormat="1" ht="15.5" x14ac:dyDescent="0.35">
      <c r="A2" s="1" t="s">
        <v>134</v>
      </c>
    </row>
    <row r="3" spans="1:1" s="1" customFormat="1" ht="15.5" x14ac:dyDescent="0.35">
      <c r="A3" s="1" t="s">
        <v>254</v>
      </c>
    </row>
    <row r="4" spans="1:1" s="1" customFormat="1" ht="15.5" x14ac:dyDescent="0.35">
      <c r="A4" s="1" t="s">
        <v>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F2B2-87B1-4DF3-AA8C-098917E74E1E}">
  <dimension ref="A1:BR94"/>
  <sheetViews>
    <sheetView tabSelected="1" view="pageLayout" zoomScale="75" zoomScaleNormal="100" zoomScaleSheetLayoutView="92" zoomScalePageLayoutView="75" workbookViewId="0">
      <selection activeCell="E7" sqref="E7:R7"/>
    </sheetView>
  </sheetViews>
  <sheetFormatPr defaultColWidth="9.1796875" defaultRowHeight="16.5" customHeight="1" x14ac:dyDescent="0.35"/>
  <cols>
    <col min="1" max="1" width="12" style="3" customWidth="1"/>
    <col min="2" max="2" width="8.453125" style="3" customWidth="1"/>
    <col min="3" max="3" width="7" style="3" customWidth="1"/>
    <col min="4" max="4" width="6.7265625" style="3" customWidth="1"/>
    <col min="5" max="5" width="8.453125" style="3" customWidth="1"/>
    <col min="6" max="6" width="5.54296875" style="3" customWidth="1"/>
    <col min="7" max="7" width="6.26953125" style="3" customWidth="1"/>
    <col min="8" max="8" width="10.7265625" style="3" customWidth="1"/>
    <col min="9" max="9" width="4.1796875" style="3" customWidth="1"/>
    <col min="10" max="10" width="6.1796875" style="3" customWidth="1"/>
    <col min="11" max="12" width="6.453125" style="3" customWidth="1"/>
    <col min="13" max="13" width="6" style="3" customWidth="1"/>
    <col min="14" max="14" width="9.81640625" style="3" customWidth="1"/>
    <col min="15" max="15" width="12.54296875" style="3" customWidth="1"/>
    <col min="16" max="16" width="8.1796875" style="3" customWidth="1"/>
    <col min="17" max="17" width="14.453125" style="3" customWidth="1"/>
    <col min="18" max="18" width="12.81640625" style="3" customWidth="1"/>
    <col min="19" max="19" width="0.453125" style="3" customWidth="1"/>
    <col min="20" max="23" width="9.1796875" style="3"/>
    <col min="24" max="24" width="20.453125" style="3" customWidth="1"/>
    <col min="25" max="25" width="22.26953125" style="3" customWidth="1"/>
    <col min="26" max="26" width="20.54296875" style="3" customWidth="1"/>
    <col min="27" max="28" width="13.54296875" style="3" bestFit="1" customWidth="1"/>
    <col min="29" max="16384" width="9.1796875" style="3"/>
  </cols>
  <sheetData>
    <row r="1" spans="1:28" ht="43" customHeight="1" x14ac:dyDescent="0.35">
      <c r="A1" s="416" t="s">
        <v>256</v>
      </c>
      <c r="B1" s="417"/>
      <c r="C1" s="417"/>
      <c r="D1" s="417"/>
      <c r="E1" s="417"/>
      <c r="F1" s="417"/>
      <c r="G1" s="417"/>
      <c r="H1" s="417"/>
      <c r="I1" s="417"/>
      <c r="J1" s="417"/>
      <c r="K1" s="417"/>
      <c r="L1" s="417"/>
      <c r="M1" s="198"/>
      <c r="N1" s="199"/>
      <c r="O1" s="422" t="s">
        <v>45</v>
      </c>
      <c r="P1" s="422"/>
      <c r="Q1" s="422"/>
      <c r="R1" s="200"/>
      <c r="S1" s="201"/>
    </row>
    <row r="2" spans="1:28" x14ac:dyDescent="0.35">
      <c r="A2" s="418"/>
      <c r="B2" s="419"/>
      <c r="C2" s="419"/>
      <c r="D2" s="419"/>
      <c r="E2" s="419"/>
      <c r="F2" s="419"/>
      <c r="G2" s="419"/>
      <c r="H2" s="419"/>
      <c r="I2" s="419"/>
      <c r="J2" s="419"/>
      <c r="K2" s="419"/>
      <c r="L2" s="419"/>
      <c r="M2" s="202"/>
      <c r="N2" s="203"/>
      <c r="O2" s="423" t="s">
        <v>46</v>
      </c>
      <c r="P2" s="424"/>
      <c r="Q2" s="425"/>
      <c r="R2" s="204"/>
      <c r="S2" s="201"/>
    </row>
    <row r="3" spans="1:28" ht="12" customHeight="1" x14ac:dyDescent="0.4">
      <c r="A3" s="420"/>
      <c r="B3" s="421"/>
      <c r="C3" s="421"/>
      <c r="D3" s="421"/>
      <c r="E3" s="421"/>
      <c r="F3" s="421"/>
      <c r="G3" s="421"/>
      <c r="H3" s="421"/>
      <c r="I3" s="421"/>
      <c r="J3" s="421"/>
      <c r="K3" s="421"/>
      <c r="L3" s="421"/>
      <c r="M3" s="205"/>
      <c r="N3" s="206"/>
      <c r="O3" s="206"/>
      <c r="P3" s="207"/>
      <c r="Q3" s="208"/>
      <c r="R3" s="209"/>
      <c r="S3" s="201"/>
    </row>
    <row r="4" spans="1:28" x14ac:dyDescent="0.35">
      <c r="A4" s="210"/>
      <c r="B4" s="210"/>
      <c r="C4" s="210"/>
      <c r="D4" s="210"/>
      <c r="E4" s="210"/>
      <c r="F4" s="210"/>
      <c r="G4" s="210"/>
      <c r="H4" s="210"/>
      <c r="I4" s="210"/>
      <c r="J4" s="210"/>
      <c r="K4" s="210"/>
      <c r="L4" s="210"/>
      <c r="M4" s="210"/>
      <c r="S4" s="201"/>
    </row>
    <row r="5" spans="1:28" s="23" customFormat="1" ht="22" customHeight="1" x14ac:dyDescent="0.25">
      <c r="A5" s="211" t="s">
        <v>47</v>
      </c>
      <c r="B5" s="212"/>
      <c r="C5" s="213"/>
      <c r="D5" s="213"/>
      <c r="E5" s="213"/>
      <c r="F5" s="214"/>
      <c r="G5" s="214"/>
      <c r="H5" s="214"/>
      <c r="I5" s="214"/>
      <c r="J5" s="214"/>
      <c r="K5" s="214"/>
      <c r="L5" s="214"/>
      <c r="M5" s="214"/>
      <c r="N5" s="214"/>
      <c r="O5" s="214"/>
      <c r="P5" s="214"/>
      <c r="Q5" s="214"/>
      <c r="R5" s="215"/>
      <c r="S5" s="216"/>
    </row>
    <row r="6" spans="1:28" s="24" customFormat="1" ht="19" customHeight="1" x14ac:dyDescent="0.25">
      <c r="A6" s="217"/>
      <c r="R6" s="218"/>
      <c r="S6" s="219"/>
    </row>
    <row r="7" spans="1:28" s="24" customFormat="1" ht="19" customHeight="1" x14ac:dyDescent="0.25">
      <c r="A7" s="217" t="s">
        <v>48</v>
      </c>
      <c r="E7" s="335" t="s">
        <v>49</v>
      </c>
      <c r="F7" s="336"/>
      <c r="G7" s="336"/>
      <c r="H7" s="336"/>
      <c r="I7" s="336"/>
      <c r="J7" s="336"/>
      <c r="K7" s="336"/>
      <c r="L7" s="336"/>
      <c r="M7" s="336"/>
      <c r="N7" s="336"/>
      <c r="O7" s="336"/>
      <c r="P7" s="336"/>
      <c r="Q7" s="336"/>
      <c r="R7" s="426"/>
      <c r="S7" s="219"/>
      <c r="Y7" s="220"/>
      <c r="AA7" s="221"/>
      <c r="AB7" s="221"/>
    </row>
    <row r="8" spans="1:28" s="24" customFormat="1" ht="19" customHeight="1" x14ac:dyDescent="0.25">
      <c r="A8" s="217"/>
      <c r="R8" s="218"/>
      <c r="S8" s="219"/>
      <c r="Y8" s="220"/>
      <c r="AA8" s="221"/>
      <c r="AB8" s="221"/>
    </row>
    <row r="9" spans="1:28" s="24" customFormat="1" ht="19" customHeight="1" x14ac:dyDescent="0.25">
      <c r="A9" s="217" t="s">
        <v>50</v>
      </c>
      <c r="E9" s="335" t="s">
        <v>51</v>
      </c>
      <c r="F9" s="336"/>
      <c r="G9" s="336"/>
      <c r="H9" s="336"/>
      <c r="I9" s="336"/>
      <c r="J9" s="336"/>
      <c r="K9" s="336"/>
      <c r="L9" s="336"/>
      <c r="M9" s="336"/>
      <c r="N9" s="336"/>
      <c r="O9" s="337"/>
      <c r="R9" s="218"/>
      <c r="S9" s="219"/>
      <c r="Y9" s="220"/>
      <c r="AA9" s="221"/>
      <c r="AB9" s="221"/>
    </row>
    <row r="10" spans="1:28" s="24" customFormat="1" ht="19" customHeight="1" x14ac:dyDescent="0.25">
      <c r="A10" s="217"/>
      <c r="R10" s="218"/>
      <c r="S10" s="219"/>
      <c r="Y10" s="220"/>
      <c r="AA10" s="221"/>
      <c r="AB10" s="221"/>
    </row>
    <row r="11" spans="1:28" s="24" customFormat="1" ht="19" customHeight="1" x14ac:dyDescent="0.25">
      <c r="A11" s="217" t="s">
        <v>52</v>
      </c>
      <c r="C11" s="220"/>
      <c r="D11" s="33"/>
      <c r="E11" s="345">
        <v>55678</v>
      </c>
      <c r="F11" s="346"/>
      <c r="G11" s="346"/>
      <c r="H11" s="346"/>
      <c r="I11" s="346"/>
      <c r="J11" s="347"/>
      <c r="M11" s="330" t="s">
        <v>53</v>
      </c>
      <c r="N11" s="330"/>
      <c r="O11" s="330"/>
      <c r="P11" s="331"/>
      <c r="Q11" s="341">
        <v>46107</v>
      </c>
      <c r="R11" s="342"/>
      <c r="S11" s="219"/>
      <c r="Y11" s="220"/>
      <c r="AA11" s="221"/>
      <c r="AB11" s="221"/>
    </row>
    <row r="12" spans="1:28" s="24" customFormat="1" ht="19" customHeight="1" x14ac:dyDescent="0.25">
      <c r="A12" s="217"/>
      <c r="R12" s="218"/>
      <c r="S12" s="219"/>
      <c r="Y12" s="220"/>
      <c r="AA12" s="221"/>
      <c r="AB12" s="221"/>
    </row>
    <row r="13" spans="1:28" s="24" customFormat="1" ht="19" customHeight="1" x14ac:dyDescent="0.25">
      <c r="A13" s="217" t="s">
        <v>54</v>
      </c>
      <c r="C13" s="222"/>
      <c r="D13" s="222"/>
      <c r="E13" s="333">
        <v>46149</v>
      </c>
      <c r="F13" s="343"/>
      <c r="G13" s="343"/>
      <c r="H13" s="343"/>
      <c r="I13" s="343"/>
      <c r="J13" s="344"/>
      <c r="M13" s="330" t="s">
        <v>55</v>
      </c>
      <c r="N13" s="330"/>
      <c r="O13" s="330"/>
      <c r="P13" s="332"/>
      <c r="Q13" s="333">
        <v>46150</v>
      </c>
      <c r="R13" s="334"/>
      <c r="S13" s="219"/>
      <c r="Y13" s="220"/>
      <c r="AA13" s="221"/>
      <c r="AB13" s="221"/>
    </row>
    <row r="14" spans="1:28" s="24" customFormat="1" ht="19" customHeight="1" x14ac:dyDescent="0.25">
      <c r="A14" s="217"/>
      <c r="R14" s="218"/>
      <c r="S14" s="219"/>
      <c r="Y14" s="220"/>
      <c r="AA14" s="221"/>
      <c r="AB14" s="221"/>
    </row>
    <row r="15" spans="1:28" s="24" customFormat="1" ht="19" customHeight="1" x14ac:dyDescent="0.25">
      <c r="A15" s="217" t="s">
        <v>56</v>
      </c>
      <c r="E15" s="335" t="s">
        <v>57</v>
      </c>
      <c r="F15" s="336"/>
      <c r="G15" s="336"/>
      <c r="H15" s="336"/>
      <c r="I15" s="336"/>
      <c r="J15" s="336"/>
      <c r="K15" s="336"/>
      <c r="L15" s="336"/>
      <c r="M15" s="337"/>
      <c r="R15" s="218"/>
      <c r="S15" s="219"/>
      <c r="Y15" s="220"/>
      <c r="AA15" s="221"/>
      <c r="AB15" s="221"/>
    </row>
    <row r="16" spans="1:28" s="24" customFormat="1" ht="19" customHeight="1" x14ac:dyDescent="0.25">
      <c r="A16" s="217"/>
      <c r="R16" s="218"/>
      <c r="S16" s="219"/>
      <c r="Y16" s="220"/>
      <c r="AA16" s="221"/>
      <c r="AB16" s="221"/>
    </row>
    <row r="17" spans="1:70" s="24" customFormat="1" ht="19" customHeight="1" x14ac:dyDescent="0.25">
      <c r="A17" s="217" t="s">
        <v>58</v>
      </c>
      <c r="C17" s="223"/>
      <c r="D17" s="33"/>
      <c r="E17" s="335" t="s">
        <v>59</v>
      </c>
      <c r="F17" s="336"/>
      <c r="G17" s="336"/>
      <c r="H17" s="336"/>
      <c r="I17" s="336"/>
      <c r="J17" s="336"/>
      <c r="K17" s="336"/>
      <c r="L17" s="336"/>
      <c r="M17" s="337"/>
      <c r="O17" s="224"/>
      <c r="Q17" s="225"/>
      <c r="R17" s="226"/>
      <c r="S17" s="219"/>
      <c r="T17" s="220"/>
    </row>
    <row r="18" spans="1:70" s="24" customFormat="1" ht="19" customHeight="1" x14ac:dyDescent="0.25">
      <c r="A18" s="217"/>
      <c r="P18" s="224"/>
      <c r="Q18" s="224"/>
      <c r="R18" s="227"/>
      <c r="S18" s="219"/>
      <c r="X18" s="35"/>
    </row>
    <row r="19" spans="1:70" s="24" customFormat="1" ht="19" customHeight="1" x14ac:dyDescent="0.25">
      <c r="A19" s="228" t="s">
        <v>60</v>
      </c>
      <c r="B19" s="229"/>
      <c r="C19" s="229"/>
      <c r="D19" s="229"/>
      <c r="E19" s="24" t="s">
        <v>61</v>
      </c>
      <c r="F19" s="34"/>
      <c r="G19" s="34"/>
      <c r="H19" s="327">
        <f>IF(E9="Burgh", 21500+(0.042*E11), IF(E9="County", 21500+(0.063*E11), "--"))</f>
        <v>23838.475999999999</v>
      </c>
      <c r="I19" s="328"/>
      <c r="J19" s="329"/>
      <c r="K19" s="221"/>
      <c r="L19" s="221"/>
      <c r="M19" s="34"/>
      <c r="N19" s="24" t="s">
        <v>62</v>
      </c>
      <c r="P19" s="327">
        <f>IF(E9="Burgh", 8700+(0.06*E11), IF(E9="County", 8700+(0.09*E11), "--"))</f>
        <v>12040.68</v>
      </c>
      <c r="Q19" s="329"/>
      <c r="R19" s="230"/>
      <c r="S19" s="219"/>
      <c r="Y19" s="221"/>
    </row>
    <row r="20" spans="1:70" s="24" customFormat="1" ht="19" customHeight="1" x14ac:dyDescent="0.25">
      <c r="A20" s="231" t="s">
        <v>63</v>
      </c>
      <c r="H20" s="232"/>
      <c r="I20" s="232"/>
      <c r="J20" s="232"/>
      <c r="K20" s="232"/>
      <c r="P20" s="224"/>
      <c r="Q20" s="224"/>
      <c r="R20" s="227"/>
      <c r="S20" s="219"/>
      <c r="Y20" s="221"/>
    </row>
    <row r="21" spans="1:70" s="24" customFormat="1" ht="19" customHeight="1" x14ac:dyDescent="0.25">
      <c r="A21" s="231"/>
      <c r="H21" s="232"/>
      <c r="I21" s="232"/>
      <c r="J21" s="232"/>
      <c r="K21" s="232"/>
      <c r="P21" s="224"/>
      <c r="Q21" s="224"/>
      <c r="R21" s="227"/>
      <c r="S21" s="219"/>
    </row>
    <row r="22" spans="1:70" s="24" customFormat="1" ht="22" customHeight="1" x14ac:dyDescent="0.25">
      <c r="A22" s="233" t="s">
        <v>64</v>
      </c>
      <c r="B22" s="234"/>
      <c r="C22" s="234"/>
      <c r="D22" s="235"/>
      <c r="E22" s="236"/>
      <c r="F22" s="236"/>
      <c r="G22" s="236"/>
      <c r="H22" s="236"/>
      <c r="I22" s="236"/>
      <c r="J22" s="236"/>
      <c r="K22" s="236"/>
      <c r="L22" s="236"/>
      <c r="M22" s="236"/>
      <c r="N22" s="236"/>
      <c r="O22" s="236"/>
      <c r="P22" s="236"/>
      <c r="Q22" s="236"/>
      <c r="R22" s="237"/>
      <c r="S22" s="219"/>
    </row>
    <row r="23" spans="1:70" s="24" customFormat="1" x14ac:dyDescent="0.25">
      <c r="A23" s="228"/>
      <c r="B23" s="35"/>
      <c r="C23" s="35"/>
      <c r="R23" s="218"/>
      <c r="S23" s="219"/>
    </row>
    <row r="24" spans="1:70" s="24" customFormat="1" ht="19" customHeight="1" x14ac:dyDescent="0.25">
      <c r="A24" s="217" t="s">
        <v>65</v>
      </c>
      <c r="C24" s="338" t="s">
        <v>66</v>
      </c>
      <c r="D24" s="339"/>
      <c r="E24" s="339"/>
      <c r="F24" s="339"/>
      <c r="G24" s="339"/>
      <c r="H24" s="339"/>
      <c r="I24" s="339"/>
      <c r="J24" s="339"/>
      <c r="K24" s="339"/>
      <c r="L24" s="340"/>
      <c r="M24" s="33"/>
      <c r="N24" s="24" t="s">
        <v>67</v>
      </c>
      <c r="Q24" s="341">
        <v>46108</v>
      </c>
      <c r="R24" s="342"/>
      <c r="S24" s="219"/>
    </row>
    <row r="25" spans="1:70" s="24" customFormat="1" x14ac:dyDescent="0.25">
      <c r="A25" s="217"/>
      <c r="R25" s="218"/>
      <c r="S25" s="219"/>
    </row>
    <row r="26" spans="1:70" s="24" customFormat="1" ht="37.5" customHeight="1" x14ac:dyDescent="0.35">
      <c r="A26" s="325" t="s">
        <v>68</v>
      </c>
      <c r="B26" s="326"/>
      <c r="C26" s="326"/>
      <c r="D26" s="326"/>
      <c r="E26" s="326"/>
      <c r="F26" s="326"/>
      <c r="G26" s="326"/>
      <c r="H26" s="326"/>
      <c r="I26" s="326"/>
      <c r="J26" s="326"/>
      <c r="K26" s="326"/>
      <c r="L26" s="326"/>
      <c r="M26" s="326"/>
      <c r="N26" s="326"/>
      <c r="O26" s="326"/>
      <c r="P26" s="158" t="b">
        <v>0</v>
      </c>
      <c r="R26" s="218"/>
      <c r="S26" s="219"/>
    </row>
    <row r="27" spans="1:70" s="24" customFormat="1" x14ac:dyDescent="0.25">
      <c r="A27" s="217"/>
      <c r="R27" s="218"/>
      <c r="S27" s="219"/>
    </row>
    <row r="28" spans="1:70" s="24" customFormat="1" ht="41.25" customHeight="1" x14ac:dyDescent="0.35">
      <c r="A28" s="325" t="s">
        <v>69</v>
      </c>
      <c r="B28" s="326"/>
      <c r="C28" s="326"/>
      <c r="D28" s="326"/>
      <c r="E28" s="326"/>
      <c r="F28" s="326"/>
      <c r="G28" s="326"/>
      <c r="H28" s="326"/>
      <c r="I28" s="326"/>
      <c r="J28" s="326"/>
      <c r="K28" s="326"/>
      <c r="L28" s="326"/>
      <c r="M28" s="326"/>
      <c r="N28" s="326"/>
      <c r="O28" s="326"/>
      <c r="P28" s="158" t="b">
        <v>0</v>
      </c>
      <c r="R28" s="218"/>
      <c r="S28" s="219"/>
    </row>
    <row r="29" spans="1:70" s="24" customFormat="1" x14ac:dyDescent="0.25">
      <c r="A29" s="217"/>
      <c r="R29" s="218"/>
      <c r="S29" s="219"/>
    </row>
    <row r="30" spans="1:70" s="238" customFormat="1" ht="20.149999999999999" customHeight="1" x14ac:dyDescent="0.25">
      <c r="A30" s="228" t="s">
        <v>70</v>
      </c>
      <c r="B30" s="24"/>
      <c r="C30" s="393" t="s">
        <v>71</v>
      </c>
      <c r="D30" s="394"/>
      <c r="E30" s="394"/>
      <c r="F30" s="394"/>
      <c r="G30" s="394"/>
      <c r="H30" s="394"/>
      <c r="I30" s="394"/>
      <c r="J30" s="394"/>
      <c r="K30" s="394"/>
      <c r="L30" s="395"/>
      <c r="M30" s="24"/>
      <c r="N30" s="399" t="s">
        <v>72</v>
      </c>
      <c r="O30" s="399"/>
      <c r="P30" s="222"/>
      <c r="Q30" s="400">
        <v>46180</v>
      </c>
      <c r="R30" s="401"/>
      <c r="S30" s="219"/>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row>
    <row r="31" spans="1:70" s="24" customFormat="1" x14ac:dyDescent="0.25">
      <c r="A31" s="217"/>
      <c r="C31" s="396"/>
      <c r="D31" s="397"/>
      <c r="E31" s="397"/>
      <c r="F31" s="397"/>
      <c r="G31" s="397"/>
      <c r="H31" s="397"/>
      <c r="I31" s="397"/>
      <c r="J31" s="397"/>
      <c r="K31" s="397"/>
      <c r="L31" s="398"/>
      <c r="R31" s="218"/>
      <c r="S31" s="219"/>
    </row>
    <row r="32" spans="1:70" s="24" customFormat="1" x14ac:dyDescent="0.25">
      <c r="A32" s="217"/>
      <c r="R32" s="218"/>
      <c r="S32" s="219"/>
    </row>
    <row r="33" spans="1:26" s="23" customFormat="1" ht="22" customHeight="1" x14ac:dyDescent="0.25">
      <c r="A33" s="239" t="s">
        <v>73</v>
      </c>
      <c r="B33" s="240"/>
      <c r="C33" s="240"/>
      <c r="D33" s="241"/>
      <c r="E33" s="241"/>
      <c r="F33" s="242"/>
      <c r="G33" s="242"/>
      <c r="H33" s="242"/>
      <c r="I33" s="242"/>
      <c r="J33" s="242"/>
      <c r="K33" s="242"/>
      <c r="L33" s="242"/>
      <c r="M33" s="242"/>
      <c r="N33" s="242"/>
      <c r="O33" s="242"/>
      <c r="P33" s="242"/>
      <c r="Q33" s="242"/>
      <c r="R33" s="243"/>
      <c r="S33" s="216"/>
    </row>
    <row r="34" spans="1:26" s="24" customFormat="1" ht="19" customHeight="1" x14ac:dyDescent="0.25">
      <c r="A34" s="24" t="s">
        <v>74</v>
      </c>
      <c r="R34" s="218"/>
      <c r="S34" s="219"/>
    </row>
    <row r="35" spans="1:26" s="24" customFormat="1" ht="19" customHeight="1" x14ac:dyDescent="0.25">
      <c r="A35" s="24" t="s">
        <v>75</v>
      </c>
      <c r="R35" s="218"/>
      <c r="S35" s="219"/>
    </row>
    <row r="36" spans="1:26" s="24" customFormat="1" x14ac:dyDescent="0.25">
      <c r="R36" s="218"/>
      <c r="S36" s="219"/>
    </row>
    <row r="37" spans="1:26" s="24" customFormat="1" ht="22" customHeight="1" x14ac:dyDescent="0.25">
      <c r="A37" s="244" t="s">
        <v>76</v>
      </c>
      <c r="B37" s="245"/>
      <c r="C37" s="246"/>
      <c r="D37" s="246"/>
      <c r="E37" s="246"/>
      <c r="F37" s="246"/>
      <c r="G37" s="246"/>
      <c r="H37" s="246"/>
      <c r="I37" s="246"/>
      <c r="J37" s="247"/>
      <c r="L37" s="402" t="s">
        <v>77</v>
      </c>
      <c r="M37" s="403"/>
      <c r="N37" s="403"/>
      <c r="O37" s="403"/>
      <c r="P37" s="403"/>
      <c r="Q37" s="403"/>
      <c r="R37" s="404"/>
      <c r="S37" s="219"/>
    </row>
    <row r="38" spans="1:26" s="24" customFormat="1" ht="34.5" customHeight="1" x14ac:dyDescent="0.25">
      <c r="A38" s="354" t="s">
        <v>78</v>
      </c>
      <c r="B38" s="355"/>
      <c r="C38" s="355"/>
      <c r="D38" s="355"/>
      <c r="E38" s="356"/>
      <c r="F38" s="356"/>
      <c r="G38" s="356"/>
      <c r="H38" s="355"/>
      <c r="I38" s="355"/>
      <c r="J38" s="357"/>
      <c r="L38" s="409" t="s">
        <v>79</v>
      </c>
      <c r="M38" s="410"/>
      <c r="N38" s="410"/>
      <c r="O38" s="410"/>
      <c r="P38" s="410"/>
      <c r="Q38" s="410"/>
      <c r="R38" s="411"/>
      <c r="S38" s="219"/>
      <c r="V38" s="35"/>
    </row>
    <row r="39" spans="1:26" s="24" customFormat="1" ht="34.5" customHeight="1" x14ac:dyDescent="0.25">
      <c r="A39" s="358" t="s">
        <v>80</v>
      </c>
      <c r="B39" s="359"/>
      <c r="C39" s="359"/>
      <c r="D39" s="359"/>
      <c r="E39" s="362" t="s">
        <v>61</v>
      </c>
      <c r="F39" s="363"/>
      <c r="G39" s="364"/>
      <c r="H39" s="362" t="s">
        <v>81</v>
      </c>
      <c r="I39" s="363"/>
      <c r="J39" s="365"/>
      <c r="L39" s="358" t="s">
        <v>82</v>
      </c>
      <c r="M39" s="359"/>
      <c r="N39" s="359"/>
      <c r="O39" s="359"/>
      <c r="P39" s="412"/>
      <c r="Q39" s="248" t="s">
        <v>61</v>
      </c>
      <c r="R39" s="249" t="s">
        <v>81</v>
      </c>
      <c r="S39" s="219"/>
      <c r="V39" s="35"/>
    </row>
    <row r="40" spans="1:26" s="24" customFormat="1" ht="33" customHeight="1" x14ac:dyDescent="0.25">
      <c r="A40" s="360"/>
      <c r="B40" s="361"/>
      <c r="C40" s="361"/>
      <c r="D40" s="361"/>
      <c r="E40" s="405" t="s">
        <v>83</v>
      </c>
      <c r="F40" s="406"/>
      <c r="G40" s="250" t="s">
        <v>84</v>
      </c>
      <c r="H40" s="407" t="s">
        <v>83</v>
      </c>
      <c r="I40" s="408"/>
      <c r="J40" s="251" t="s">
        <v>84</v>
      </c>
      <c r="L40" s="360"/>
      <c r="M40" s="361"/>
      <c r="N40" s="361"/>
      <c r="O40" s="361"/>
      <c r="P40" s="413"/>
      <c r="Q40" s="252" t="s">
        <v>83</v>
      </c>
      <c r="R40" s="253" t="s">
        <v>83</v>
      </c>
      <c r="S40" s="219"/>
    </row>
    <row r="41" spans="1:26" s="24" customFormat="1" ht="17.149999999999999" customHeight="1" x14ac:dyDescent="0.25">
      <c r="A41" s="228" t="s">
        <v>85</v>
      </c>
      <c r="B41" s="35"/>
      <c r="C41" s="35"/>
      <c r="D41" s="35"/>
      <c r="E41" s="254"/>
      <c r="F41" s="255"/>
      <c r="G41" s="256"/>
      <c r="H41" s="254"/>
      <c r="I41" s="255"/>
      <c r="J41" s="257"/>
      <c r="L41" s="228"/>
      <c r="M41" s="35"/>
      <c r="N41" s="35"/>
      <c r="O41" s="35"/>
      <c r="P41" s="35"/>
      <c r="Q41" s="258"/>
      <c r="R41" s="259"/>
      <c r="S41" s="219"/>
    </row>
    <row r="42" spans="1:26" s="24" customFormat="1" x14ac:dyDescent="0.25">
      <c r="A42" s="228" t="s">
        <v>86</v>
      </c>
      <c r="D42" s="35"/>
      <c r="E42" s="348">
        <f>'1. Payments made'!J20</f>
        <v>150</v>
      </c>
      <c r="F42" s="366"/>
      <c r="G42" s="291"/>
      <c r="H42" s="348">
        <f>'1. Payments made'!J21</f>
        <v>1681.5</v>
      </c>
      <c r="I42" s="349"/>
      <c r="J42" s="292"/>
      <c r="L42" s="217" t="s">
        <v>87</v>
      </c>
      <c r="Q42" s="254">
        <f>SUMIFS('1. Payments made'!J7:J19, '1. Payments made'!D7:D19, "A. Advertising", '1. Payments made'!I7:I19, "Long")+SUMIFS('2. Notional spending'!G6:G18, '2. Notional spending'!C6:C18, "A. Advertising", '2. Notional spending'!F6:F18, "Long")+SUMIFS('3. Other authorised spending'!G5:G17, '3. Other authorised spending'!C5:C17, "A. Advertising", '3. Other authorised spending'!F5:F17, "Long")+SUMIFS('4. Invoices not received'!H5:H17, '4. Invoices not received'!C5:C17, "A. Advertising", '4. Invoices not received'!G5:G17, "Long")+SUMIFS('5. Payments not made'!H5:H17, '5. Payments not made'!C5:C17, "A. Advertising", '5. Payments not made'!G5:G17, "Long")</f>
        <v>0</v>
      </c>
      <c r="R42" s="261">
        <f>SUMIFS('1. Payments made'!J7:J19, '1. Payments made'!D7:D19, "A. Advertising", '1. Payments made'!I7:I19, "Short")+SUMIFS('2. Notional spending'!G6:G18, '2. Notional spending'!C6:C18, "A. Advertising", '2. Notional spending'!F6:F18, "Short")+SUMIFS('3. Other authorised spending'!G5:G17, '3. Other authorised spending'!C5:C17, "A. Advertising", '3. Other authorised spending'!F5:F17, "Short")+SUMIFS('4. Invoices not received'!H5:H17, '4. Invoices not received'!C5:C17, "A. Advertising", '4. Invoices not received'!G5:G17, "Short")+SUMIFS('5. Payments not made'!H5:H17, '5. Payments not made'!C5:C17, "A. Advertising", '5. Payments not made'!G5:G17, "Short")</f>
        <v>431.5</v>
      </c>
      <c r="S42" s="219"/>
    </row>
    <row r="43" spans="1:26" s="24" customFormat="1" x14ac:dyDescent="0.25">
      <c r="A43" s="262" t="s">
        <v>88</v>
      </c>
      <c r="D43" s="35"/>
      <c r="E43" s="254"/>
      <c r="F43" s="255"/>
      <c r="G43" s="256"/>
      <c r="H43" s="254"/>
      <c r="I43" s="255"/>
      <c r="J43" s="257"/>
      <c r="L43" s="217"/>
      <c r="Q43" s="254"/>
      <c r="R43" s="261"/>
      <c r="S43" s="263"/>
    </row>
    <row r="44" spans="1:26" s="24" customFormat="1" x14ac:dyDescent="0.25">
      <c r="A44" s="231"/>
      <c r="D44" s="35"/>
      <c r="E44" s="254"/>
      <c r="F44" s="255"/>
      <c r="G44" s="256"/>
      <c r="H44" s="254"/>
      <c r="I44" s="255"/>
      <c r="J44" s="257"/>
      <c r="L44" s="217" t="s">
        <v>89</v>
      </c>
      <c r="Q44" s="254">
        <f>SUMIFS('1. Payments made'!J7:J19, '1. Payments made'!D7:D19, "B. Unsolicited material to voters", '1. Payments made'!I7:I19, "Long")+SUMIFS('2. Notional spending'!G6:G18, '2. Notional spending'!C6:C18, "B. Unsolicited material to voters", '2. Notional spending'!F6:F18, "Long")+SUMIFS('3. Other authorised spending'!G5:G17, '3. Other authorised spending'!C5:C17, "B. Unsolicited material to voters", '3. Other authorised spending'!F5:F17, "Long")+SUMIFS('4. Invoices not received'!H5:H17, '4. Invoices not received'!C5:C17, "B. Unsolicited material to voters", '4. Invoices not received'!G5:G17, "Long")+SUMIFS('5. Payments not made'!H5:H17, '5. Payments not made'!C5:C17, "B. Unsolicited material to voters", '5. Payments not made'!G5:G17, "Long")</f>
        <v>390</v>
      </c>
      <c r="R44" s="261">
        <f>SUMIFS('1. Payments made'!J7:J19, '1. Payments made'!D7:D19, "B. Unsolicited material to voters", '1. Payments made'!I7:I19, "Short")+SUMIFS('2. Notional spending'!G6:G18, '2. Notional spending'!C6:C18, "B. Unsolicited material to voters", '2. Notional spending'!F6:F18, "Short")+SUMIFS('3. Other authorised spending'!G5:G17, '3. Other authorised spending'!C5:C17, "B. Unsolicited material to voters", '3. Other authorised spending'!F5:F17, "Short")+SUMIFS('4. Invoices not received'!H5:H17, '4. Invoices not received'!C5:C17, "B. Unsolicited material to voters", '4. Invoices not received'!G5:G17, "Short")+SUMIFS('5. Payments not made'!H5:H17, '5. Payments not made'!C5:C17, "B. Unsolicited material to voters", '5. Payments not made'!G5:G17, "Short")</f>
        <v>310</v>
      </c>
      <c r="S44" s="264"/>
    </row>
    <row r="45" spans="1:26" s="24" customFormat="1" x14ac:dyDescent="0.25">
      <c r="A45" s="228" t="s">
        <v>90</v>
      </c>
      <c r="B45" s="35"/>
      <c r="C45" s="35"/>
      <c r="D45" s="35"/>
      <c r="E45" s="254"/>
      <c r="F45" s="255"/>
      <c r="G45" s="256"/>
      <c r="H45" s="254"/>
      <c r="I45" s="255"/>
      <c r="J45" s="257"/>
      <c r="L45" s="217"/>
      <c r="Q45" s="254"/>
      <c r="R45" s="261"/>
      <c r="S45" s="260"/>
    </row>
    <row r="46" spans="1:26" s="24" customFormat="1" x14ac:dyDescent="0.25">
      <c r="A46" s="228" t="s">
        <v>91</v>
      </c>
      <c r="E46" s="348">
        <f>'2. Notional spending'!G19</f>
        <v>240</v>
      </c>
      <c r="F46" s="366"/>
      <c r="G46" s="291"/>
      <c r="H46" s="348">
        <f>'2. Notional spending'!G20</f>
        <v>360</v>
      </c>
      <c r="I46" s="349"/>
      <c r="J46" s="292"/>
      <c r="L46" s="217" t="s">
        <v>92</v>
      </c>
      <c r="Q46" s="254">
        <f>SUMIFS('1. Payments made'!J7:J19, '1. Payments made'!D7:D19, "C. Transport", '1. Payments made'!I7:I19, "Long")+SUMIFS('2. Notional spending'!G6:G18, '2. Notional spending'!C6:C18, "C. Transport", '2. Notional spending'!F6:F18, "Long")+SUMIFS('3. Other authorised spending'!G5:G17, '3. Other authorised spending'!C5:C17, "C. Transport", '3. Other authorised spending'!F5:F17, "Long")+SUMIFS('4. Invoices not received'!H5:H17, '4. Invoices not received'!C5:C17, "C. Transport", '4. Invoices not received'!G5:G17, "Long")+SUMIFS('5. Payments not made'!H5:H17, '5. Payments not made'!C5:C17, "C. Transport", '5. Payments not made'!G5:G17, "Long")</f>
        <v>0</v>
      </c>
      <c r="R46" s="261">
        <f>SUMIFS('1. Payments made'!J7:J19, '1. Payments made'!D7:D19, "C. Transport", '1. Payments made'!I7:I19, "Short")+SUMIFS('2. Notional spending'!G6:G18, '2. Notional spending'!C6:C18, "C. Transport", '2. Notional spending'!F6:F18, "Short")+SUMIFS('3. Other authorised spending'!G5:G17, '3. Other authorised spending'!C5:C17, "C. Transport", '3. Other authorised spending'!F5:F17, "Short")+SUMIFS('4. Invoices not received'!H5:H17, '4. Invoices not received'!C5:C17, "C. Transport", '4. Invoices not received'!G5:G17, "Short")+SUMIFS('5. Payments not made'!H5:H17, '5. Payments not made'!C5:C17, "C. Transport", '5. Payments not made'!G5:G17, "Short")</f>
        <v>0</v>
      </c>
      <c r="S46" s="260"/>
    </row>
    <row r="47" spans="1:26" s="24" customFormat="1" ht="16.5" customHeight="1" x14ac:dyDescent="0.25">
      <c r="A47" s="390" t="s">
        <v>93</v>
      </c>
      <c r="B47" s="391"/>
      <c r="C47" s="391"/>
      <c r="D47" s="392"/>
      <c r="E47" s="254"/>
      <c r="F47" s="260"/>
      <c r="G47" s="256"/>
      <c r="H47" s="254"/>
      <c r="I47" s="260"/>
      <c r="J47" s="257"/>
      <c r="L47" s="217"/>
      <c r="Q47" s="265"/>
      <c r="R47" s="266"/>
      <c r="S47" s="260"/>
      <c r="Z47" s="35"/>
    </row>
    <row r="48" spans="1:26" s="24" customFormat="1" x14ac:dyDescent="0.25">
      <c r="A48" s="390"/>
      <c r="B48" s="391"/>
      <c r="C48" s="391"/>
      <c r="D48" s="392"/>
      <c r="E48" s="265"/>
      <c r="F48" s="255"/>
      <c r="G48" s="256"/>
      <c r="H48" s="265"/>
      <c r="I48" s="255"/>
      <c r="J48" s="257"/>
      <c r="L48" s="217" t="s">
        <v>94</v>
      </c>
      <c r="Q48" s="254">
        <f>SUMIFS('1. Payments made'!J7:J19, '1. Payments made'!D7:D19, "D. Public meetings", '1. Payments made'!I7:I19, "Long")+SUMIFS('2. Notional spending'!G6:G18, '2. Notional spending'!C6:C18, "D. Public meetings", '2. Notional spending'!F6:F18, "Long")+SUMIFS('3. Other authorised spending'!G5:G17, '3. Other authorised spending'!C5:C17, "D. Public meetings", '3. Other authorised spending'!F5:F17, "Long")+SUMIFS('4. Invoices not received'!H5:H17, '4. Invoices not received'!C5:C17, "D. Public meetings", '4. Invoices not received'!G5:G17, "Long")+SUMIFS('5. Payments not made'!H5:H17, '5. Payments not made'!C5:C17, "D. Public meetings", '5. Payments not made'!G5:G17, "Long")</f>
        <v>0</v>
      </c>
      <c r="R48" s="261">
        <f>SUMIFS('1. Payments made'!J7:J19, '1. Payments made'!D7:D19, "D. Public meetings", '1. Payments made'!I7:I19, "Short")+SUMIFS('2. Notional spending'!G6:G18, '2. Notional spending'!C6:C18, "D. Public meetings", '2. Notional spending'!F6:F18, "Short")+SUMIFS('3. Other authorised spending'!G5:G17, '3. Other authorised spending'!C5:C17, "D. Public meetings", '3. Other authorised spending'!F5:F17, "Short")+SUMIFS('4. Invoices not received'!H5:H17, '4. Invoices not received'!C5:C17, "D. Public meetings", '4. Invoices not received'!G5:G17, "Short")+SUMIFS('5. Payments not made'!H5:H17, '5. Payments not made'!C5:C17, "D. Public meetings", '5. Payments not made'!G5:G17, "Short")</f>
        <v>1300</v>
      </c>
      <c r="S48" s="260"/>
      <c r="Z48" s="35"/>
    </row>
    <row r="49" spans="1:19" s="24" customFormat="1" x14ac:dyDescent="0.25">
      <c r="A49" s="267"/>
      <c r="E49" s="265"/>
      <c r="F49" s="255"/>
      <c r="G49" s="256"/>
      <c r="H49" s="265"/>
      <c r="I49" s="255"/>
      <c r="J49" s="257"/>
      <c r="L49" s="217"/>
      <c r="Q49" s="254"/>
      <c r="R49" s="261"/>
      <c r="S49" s="260"/>
    </row>
    <row r="50" spans="1:19" s="24" customFormat="1" x14ac:dyDescent="0.25">
      <c r="A50" s="228" t="s">
        <v>95</v>
      </c>
      <c r="E50" s="268"/>
      <c r="F50" s="264"/>
      <c r="G50" s="256"/>
      <c r="H50" s="268"/>
      <c r="I50" s="264"/>
      <c r="J50" s="257"/>
      <c r="L50" s="217" t="s">
        <v>96</v>
      </c>
      <c r="Q50" s="254">
        <f>SUMIFS('1. Payments made'!J7:J19, '1. Payments made'!D7:D19, "E. Agent and other staff costs", '1. Payments made'!I7:I19, "Long")+SUMIFS('2. Notional spending'!G6:G18, '2. Notional spending'!C6:C18, "E. Agent and other staff costs", '2. Notional spending'!F6:F18, "Long")+SUMIFS('3. Other authorised spending'!G5:G17, '3. Other authorised spending'!C5:C17, "E. Agent and other staff costs", '3. Other authorised spending'!F5:F17, "Long")+SUMIFS('4. Invoices not received'!H5:H17, '4. Invoices not received'!C5:C17, "E. Agent and other staff costs", '4. Invoices not received'!G5:G17, "Long")+SUMIFS('5. Payments not made'!H5:H17, '5. Payments not made'!C5:C17, "E. Agent and other staff costs", '5. Payments not made'!G5:G17, "Long")</f>
        <v>0</v>
      </c>
      <c r="R50" s="261">
        <f>SUMIFS('1. Payments made'!J7:J19, '1. Payments made'!D7:D19, "E. Agent and other staff costs", '1. Payments made'!I7:I19, "Short")+SUMIFS('2. Notional spending'!G6:G18, '2. Notional spending'!C6:C18, "E. Agent and other staff costs", '2. Notional spending'!F6:F18, "Short")+SUMIFS('3. Other authorised spending'!G5:G17, '3. Other authorised spending'!C5:C17, "E. Agent and other staff costs", '3. Other authorised spending'!F5:F17, "Short")+SUMIFS('4. Invoices not received'!H5:H17, '4. Invoices not received'!C5:C17, "E. Agent and other staff costs", '4. Invoices not received'!G5:G17, "Short")+SUMIFS('5. Payments not made'!H5:H17, '5. Payments not made'!C5:C17, "E. Agent and other staff costs", '5. Payments not made'!G5:G17, "Short")</f>
        <v>0</v>
      </c>
      <c r="S50" s="264"/>
    </row>
    <row r="51" spans="1:19" s="24" customFormat="1" x14ac:dyDescent="0.25">
      <c r="A51" s="228" t="s">
        <v>97</v>
      </c>
      <c r="B51" s="232"/>
      <c r="C51" s="232"/>
      <c r="E51" s="348">
        <f>'3. Other authorised spending'!G18</f>
        <v>0</v>
      </c>
      <c r="F51" s="366"/>
      <c r="G51" s="291" t="s">
        <v>98</v>
      </c>
      <c r="H51" s="348">
        <f>'3. Other authorised spending'!G19</f>
        <v>0</v>
      </c>
      <c r="I51" s="349"/>
      <c r="J51" s="292"/>
      <c r="L51" s="217"/>
      <c r="Q51" s="254"/>
      <c r="R51" s="261"/>
      <c r="S51" s="260"/>
    </row>
    <row r="52" spans="1:19" s="24" customFormat="1" x14ac:dyDescent="0.25">
      <c r="A52" s="262" t="s">
        <v>88</v>
      </c>
      <c r="B52" s="232"/>
      <c r="C52" s="232"/>
      <c r="E52" s="254"/>
      <c r="F52" s="260"/>
      <c r="G52" s="256"/>
      <c r="H52" s="254"/>
      <c r="I52" s="260"/>
      <c r="J52" s="257"/>
      <c r="L52" s="217" t="s">
        <v>99</v>
      </c>
      <c r="Q52" s="254">
        <f>SUMIFS('1. Payments made'!J7:J19, '1. Payments made'!D7:D19, "F. Accommodation and administration", '1. Payments made'!I7:I19, "Long")+SUMIFS('2. Notional spending'!G6:G18, '2. Notional spending'!C6:C18, "F. Accommodation and administration", '2. Notional spending'!F6:F18, "Long")+SUMIFS('3. Other authorised spending'!G5:G17, '3. Other authorised spending'!C5:C17, "F. Accommodation and administration", '3. Other authorised spending'!F5:F17, "Long")+SUMIFS('4. Invoices not received'!H5:H17, '4. Invoices not received'!C5:C17, "F. Accommodation and administration", '4. Invoices not received'!G5:G17, "Long")+SUMIFS('5. Payments not made'!H5:H17, '5. Payments not made'!C5:C17, "F. Accommodation and administration", '5. Payments not made'!G5:G17, "Long")</f>
        <v>0</v>
      </c>
      <c r="R52" s="261">
        <f>SUMIFS('1. Payments made'!J7:J19, '1. Payments made'!D7:D19, "F. Accommodation and administration", '1. Payments made'!I7:I19, "Short")+SUMIFS('2. Notional spending'!G6:G18, '2. Notional spending'!C6:C18, "F. Accommodation and administration", '2. Notional spending'!F6:F18, "Short")+SUMIFS('3. Other authorised spending'!G5:G17, '3. Other authorised spending'!C5:C17, "F. Accommodation and administration", '3. Other authorised spending'!F5:F17, "Short")+SUMIFS('4. Invoices not received'!H5:H17, '4. Invoices not received'!C5:C17, "F. Accommodation and administration", '4. Invoices not received'!G5:G17, "Short")+SUMIFS('5. Payments not made'!H5:H17, '5. Payments not made'!C5:C17, "F. Accommodation and administration", '5. Payments not made'!G5:G17, "Short")</f>
        <v>0</v>
      </c>
      <c r="S52" s="260"/>
    </row>
    <row r="53" spans="1:19" s="24" customFormat="1" x14ac:dyDescent="0.25">
      <c r="A53" s="269"/>
      <c r="B53" s="232"/>
      <c r="C53" s="232"/>
      <c r="E53" s="265"/>
      <c r="F53" s="255"/>
      <c r="G53" s="256"/>
      <c r="H53" s="265"/>
      <c r="I53" s="255"/>
      <c r="J53" s="257"/>
      <c r="L53" s="217"/>
      <c r="Q53" s="265"/>
      <c r="R53" s="270"/>
      <c r="S53" s="260"/>
    </row>
    <row r="54" spans="1:19" s="24" customFormat="1" x14ac:dyDescent="0.25">
      <c r="A54" s="228" t="s">
        <v>100</v>
      </c>
      <c r="E54" s="268"/>
      <c r="F54" s="264"/>
      <c r="G54" s="256"/>
      <c r="H54" s="268"/>
      <c r="I54" s="264"/>
      <c r="J54" s="257"/>
      <c r="L54" s="379" t="s">
        <v>101</v>
      </c>
      <c r="M54" s="380"/>
      <c r="N54" s="380"/>
      <c r="O54" s="380"/>
      <c r="P54" s="386"/>
      <c r="Q54" s="388">
        <f>SUM(Q42,Q44,Q46,Q48,Q50,Q52)</f>
        <v>390</v>
      </c>
      <c r="R54" s="414">
        <f>SUM(R42,R44,R46,R48,R50,R52)</f>
        <v>2041.5</v>
      </c>
      <c r="S54" s="264"/>
    </row>
    <row r="55" spans="1:19" s="24" customFormat="1" x14ac:dyDescent="0.25">
      <c r="A55" s="228" t="s">
        <v>102</v>
      </c>
      <c r="E55" s="348">
        <f>'4. Invoices not received'!H18</f>
        <v>0</v>
      </c>
      <c r="F55" s="366"/>
      <c r="G55" s="291" t="s">
        <v>98</v>
      </c>
      <c r="H55" s="348">
        <f>'4. Invoices not received'!H19</f>
        <v>0</v>
      </c>
      <c r="I55" s="349"/>
      <c r="J55" s="292" t="s">
        <v>98</v>
      </c>
      <c r="L55" s="381"/>
      <c r="M55" s="382"/>
      <c r="N55" s="382"/>
      <c r="O55" s="382"/>
      <c r="P55" s="387"/>
      <c r="Q55" s="389"/>
      <c r="R55" s="415"/>
      <c r="S55" s="260"/>
    </row>
    <row r="56" spans="1:19" s="24" customFormat="1" x14ac:dyDescent="0.25">
      <c r="A56" s="262" t="s">
        <v>88</v>
      </c>
      <c r="E56" s="254"/>
      <c r="F56" s="260"/>
      <c r="G56" s="256"/>
      <c r="H56" s="254"/>
      <c r="I56" s="260"/>
      <c r="J56" s="257"/>
      <c r="S56" s="264"/>
    </row>
    <row r="57" spans="1:19" s="24" customFormat="1" x14ac:dyDescent="0.25">
      <c r="A57" s="217"/>
      <c r="E57" s="265"/>
      <c r="F57" s="255"/>
      <c r="G57" s="256"/>
      <c r="H57" s="265"/>
      <c r="I57" s="255"/>
      <c r="J57" s="257"/>
      <c r="S57" s="260"/>
    </row>
    <row r="58" spans="1:19" s="24" customFormat="1" x14ac:dyDescent="0.35">
      <c r="A58" s="228" t="s">
        <v>103</v>
      </c>
      <c r="E58" s="268"/>
      <c r="F58" s="264"/>
      <c r="G58" s="256"/>
      <c r="H58" s="268"/>
      <c r="I58" s="264"/>
      <c r="J58" s="257"/>
      <c r="L58" s="271" t="s">
        <v>104</v>
      </c>
      <c r="M58" s="272"/>
      <c r="N58" s="272"/>
      <c r="O58" s="272"/>
      <c r="P58" s="272"/>
      <c r="Q58" s="272"/>
      <c r="R58" s="273"/>
      <c r="S58" s="260"/>
    </row>
    <row r="59" spans="1:19" s="24" customFormat="1" x14ac:dyDescent="0.35">
      <c r="A59" s="228" t="s">
        <v>105</v>
      </c>
      <c r="E59" s="348">
        <f>'5. Payments not made'!H18</f>
        <v>0</v>
      </c>
      <c r="F59" s="366"/>
      <c r="G59" s="291" t="s">
        <v>98</v>
      </c>
      <c r="H59" s="348">
        <f>'5. Payments not made'!H19</f>
        <v>0</v>
      </c>
      <c r="I59" s="349"/>
      <c r="J59" s="292" t="s">
        <v>98</v>
      </c>
      <c r="L59" s="274" t="s">
        <v>106</v>
      </c>
      <c r="M59" s="275"/>
      <c r="N59" s="275"/>
      <c r="O59" s="275"/>
      <c r="P59" s="275"/>
      <c r="Q59" s="275"/>
      <c r="R59" s="276"/>
      <c r="S59" s="219"/>
    </row>
    <row r="60" spans="1:19" s="24" customFormat="1" ht="16.5" customHeight="1" x14ac:dyDescent="0.25">
      <c r="A60" s="262" t="s">
        <v>88</v>
      </c>
      <c r="E60" s="265"/>
      <c r="F60" s="255"/>
      <c r="G60" s="256"/>
      <c r="H60" s="265"/>
      <c r="I60" s="255"/>
      <c r="J60" s="257"/>
      <c r="L60" s="373" t="s">
        <v>107</v>
      </c>
      <c r="M60" s="374"/>
      <c r="N60" s="374"/>
      <c r="O60" s="374"/>
      <c r="P60" s="374"/>
      <c r="Q60" s="374"/>
      <c r="R60" s="375"/>
      <c r="S60" s="219"/>
    </row>
    <row r="61" spans="1:19" s="24" customFormat="1" x14ac:dyDescent="0.25">
      <c r="A61" s="217"/>
      <c r="E61" s="265"/>
      <c r="F61" s="255"/>
      <c r="G61" s="277"/>
      <c r="H61" s="265"/>
      <c r="I61" s="255"/>
      <c r="J61" s="278"/>
      <c r="L61" s="373"/>
      <c r="M61" s="374"/>
      <c r="N61" s="374"/>
      <c r="O61" s="374"/>
      <c r="P61" s="374"/>
      <c r="Q61" s="374"/>
      <c r="R61" s="375"/>
      <c r="S61" s="219"/>
    </row>
    <row r="62" spans="1:19" s="24" customFormat="1" ht="17.149999999999999" customHeight="1" x14ac:dyDescent="0.25">
      <c r="A62" s="379" t="s">
        <v>108</v>
      </c>
      <c r="B62" s="380"/>
      <c r="C62" s="380"/>
      <c r="D62" s="380"/>
      <c r="E62" s="350">
        <f>E42+E46+E51+E55+E59</f>
        <v>390</v>
      </c>
      <c r="F62" s="351"/>
      <c r="H62" s="350">
        <f>H42+H46+H51+H55+H59</f>
        <v>2041.5</v>
      </c>
      <c r="I62" s="351"/>
      <c r="J62" s="218"/>
      <c r="L62" s="373"/>
      <c r="M62" s="374"/>
      <c r="N62" s="374"/>
      <c r="O62" s="374"/>
      <c r="P62" s="374"/>
      <c r="Q62" s="374"/>
      <c r="R62" s="375"/>
      <c r="S62" s="219"/>
    </row>
    <row r="63" spans="1:19" s="24" customFormat="1" x14ac:dyDescent="0.25">
      <c r="A63" s="381"/>
      <c r="B63" s="382"/>
      <c r="C63" s="382"/>
      <c r="D63" s="382"/>
      <c r="E63" s="352"/>
      <c r="F63" s="353"/>
      <c r="G63" s="279"/>
      <c r="H63" s="352"/>
      <c r="I63" s="353"/>
      <c r="J63" s="280"/>
      <c r="L63" s="376"/>
      <c r="M63" s="377"/>
      <c r="N63" s="377"/>
      <c r="O63" s="377"/>
      <c r="P63" s="377"/>
      <c r="Q63" s="377"/>
      <c r="R63" s="378"/>
      <c r="S63" s="219"/>
    </row>
    <row r="64" spans="1:19" s="24" customFormat="1" x14ac:dyDescent="0.25">
      <c r="S64" s="219"/>
    </row>
    <row r="65" spans="1:27" s="24" customFormat="1" x14ac:dyDescent="0.25">
      <c r="E65" s="281"/>
      <c r="F65" s="281"/>
      <c r="S65" s="219"/>
    </row>
    <row r="66" spans="1:27" s="24" customFormat="1" ht="22" customHeight="1" x14ac:dyDescent="0.25">
      <c r="A66" s="282" t="s">
        <v>109</v>
      </c>
      <c r="B66" s="283"/>
      <c r="C66" s="283"/>
      <c r="D66" s="284"/>
      <c r="E66" s="284"/>
      <c r="F66" s="284"/>
      <c r="G66" s="284"/>
      <c r="H66" s="284"/>
      <c r="I66" s="284"/>
      <c r="J66" s="284"/>
      <c r="K66" s="284"/>
      <c r="L66" s="284"/>
      <c r="M66" s="284"/>
      <c r="N66" s="284"/>
      <c r="O66" s="284"/>
      <c r="P66" s="284"/>
      <c r="Q66" s="284"/>
      <c r="R66" s="285"/>
      <c r="S66" s="219"/>
    </row>
    <row r="67" spans="1:27" s="24" customFormat="1" x14ac:dyDescent="0.25">
      <c r="A67" s="217"/>
      <c r="E67" s="281"/>
      <c r="F67" s="281"/>
      <c r="R67" s="218"/>
      <c r="S67" s="219"/>
    </row>
    <row r="68" spans="1:27" s="24" customFormat="1" ht="19" customHeight="1" x14ac:dyDescent="0.25">
      <c r="A68" s="383" t="s">
        <v>110</v>
      </c>
      <c r="B68" s="330"/>
      <c r="C68" s="330"/>
      <c r="D68" s="330"/>
      <c r="E68" s="330"/>
      <c r="F68" s="330"/>
      <c r="G68" s="330"/>
      <c r="H68" s="330"/>
      <c r="I68" s="330"/>
      <c r="J68" s="330"/>
      <c r="K68" s="330"/>
      <c r="L68" s="330"/>
      <c r="M68" s="330"/>
      <c r="N68" s="330"/>
      <c r="O68" s="330"/>
      <c r="P68" s="330"/>
      <c r="Q68" s="330"/>
      <c r="R68" s="384"/>
      <c r="S68" s="219"/>
    </row>
    <row r="69" spans="1:27" s="24" customFormat="1" x14ac:dyDescent="0.25">
      <c r="A69" s="383" t="s">
        <v>111</v>
      </c>
      <c r="B69" s="330"/>
      <c r="C69" s="330"/>
      <c r="D69" s="330"/>
      <c r="E69" s="330"/>
      <c r="F69" s="330"/>
      <c r="G69" s="330"/>
      <c r="H69" s="330"/>
      <c r="I69" s="330"/>
      <c r="J69" s="330"/>
      <c r="K69" s="330"/>
      <c r="L69" s="330"/>
      <c r="M69" s="330"/>
      <c r="N69" s="330"/>
      <c r="O69" s="330"/>
      <c r="P69" s="330"/>
      <c r="Q69" s="330"/>
      <c r="R69" s="384"/>
      <c r="S69" s="219"/>
    </row>
    <row r="70" spans="1:27" s="24" customFormat="1" x14ac:dyDescent="0.25">
      <c r="A70" s="217"/>
      <c r="R70" s="218"/>
      <c r="S70" s="219"/>
    </row>
    <row r="71" spans="1:27" s="24" customFormat="1" ht="33" customHeight="1" x14ac:dyDescent="0.25">
      <c r="A71" s="385" t="s">
        <v>112</v>
      </c>
      <c r="B71" s="330"/>
      <c r="C71" s="330"/>
      <c r="D71" s="330"/>
      <c r="E71" s="330"/>
      <c r="F71" s="330"/>
      <c r="G71" s="330"/>
      <c r="H71" s="330"/>
      <c r="I71" s="330"/>
      <c r="J71" s="330"/>
      <c r="K71" s="330"/>
      <c r="L71" s="330"/>
      <c r="M71" s="330"/>
      <c r="N71" s="330"/>
      <c r="O71" s="330"/>
      <c r="P71" s="330"/>
      <c r="Q71" s="330"/>
      <c r="R71" s="384"/>
      <c r="S71" s="219"/>
    </row>
    <row r="72" spans="1:27" s="24" customFormat="1" ht="19" customHeight="1" x14ac:dyDescent="0.25">
      <c r="R72" s="218"/>
      <c r="S72" s="219"/>
    </row>
    <row r="73" spans="1:27" s="24" customFormat="1" x14ac:dyDescent="0.25">
      <c r="A73" s="217" t="s">
        <v>113</v>
      </c>
      <c r="R73" s="218"/>
      <c r="S73" s="219"/>
    </row>
    <row r="74" spans="1:27" s="24" customFormat="1" ht="16.5" customHeight="1" x14ac:dyDescent="0.35">
      <c r="A74" s="286" t="s">
        <v>114</v>
      </c>
      <c r="R74" s="218"/>
      <c r="S74" s="219"/>
    </row>
    <row r="75" spans="1:27" s="24" customFormat="1" x14ac:dyDescent="0.25">
      <c r="A75" s="217"/>
      <c r="R75" s="218"/>
      <c r="S75" s="219"/>
    </row>
    <row r="76" spans="1:27" s="24" customFormat="1" ht="19" customHeight="1" x14ac:dyDescent="0.35">
      <c r="A76" s="286" t="s">
        <v>115</v>
      </c>
      <c r="D76" s="327">
        <f>'6. Personal expenses'!G20</f>
        <v>480</v>
      </c>
      <c r="E76" s="328"/>
      <c r="F76" s="329"/>
      <c r="G76" s="33"/>
      <c r="H76" s="293"/>
      <c r="I76" s="260"/>
      <c r="J76" s="323" t="s">
        <v>116</v>
      </c>
      <c r="L76" s="260"/>
      <c r="M76" s="260"/>
      <c r="N76" s="327">
        <f>'6. Personal expenses'!G21</f>
        <v>561.90000000000009</v>
      </c>
      <c r="O76" s="329"/>
      <c r="Q76" s="293"/>
      <c r="R76" s="218"/>
      <c r="S76" s="219"/>
      <c r="X76" s="287"/>
      <c r="AA76" s="287"/>
    </row>
    <row r="77" spans="1:27" s="24" customFormat="1" x14ac:dyDescent="0.25">
      <c r="A77" s="217"/>
      <c r="E77" s="281"/>
      <c r="F77" s="281"/>
      <c r="R77" s="218"/>
      <c r="S77" s="219"/>
    </row>
    <row r="78" spans="1:27" s="24" customFormat="1" ht="22" customHeight="1" x14ac:dyDescent="0.25">
      <c r="A78" s="282" t="s">
        <v>117</v>
      </c>
      <c r="B78" s="283"/>
      <c r="C78" s="283"/>
      <c r="D78" s="284"/>
      <c r="E78" s="284"/>
      <c r="F78" s="284"/>
      <c r="G78" s="284"/>
      <c r="H78" s="284"/>
      <c r="I78" s="284"/>
      <c r="J78" s="284"/>
      <c r="K78" s="284"/>
      <c r="L78" s="284"/>
      <c r="M78" s="284"/>
      <c r="N78" s="284"/>
      <c r="O78" s="284"/>
      <c r="P78" s="284"/>
      <c r="Q78" s="284"/>
      <c r="R78" s="288"/>
      <c r="S78" s="219"/>
      <c r="X78" s="287"/>
      <c r="AA78" s="287"/>
    </row>
    <row r="79" spans="1:27" s="24" customFormat="1" x14ac:dyDescent="0.25">
      <c r="A79" s="228"/>
      <c r="R79" s="218"/>
      <c r="S79" s="219"/>
    </row>
    <row r="80" spans="1:27" s="24" customFormat="1" ht="19" customHeight="1" x14ac:dyDescent="0.25">
      <c r="A80" s="217" t="s">
        <v>118</v>
      </c>
      <c r="R80" s="218"/>
      <c r="S80" s="219"/>
    </row>
    <row r="81" spans="1:19" s="24" customFormat="1" x14ac:dyDescent="0.25">
      <c r="A81" s="217" t="s">
        <v>119</v>
      </c>
      <c r="R81" s="218"/>
      <c r="S81" s="219"/>
    </row>
    <row r="82" spans="1:19" s="24" customFormat="1" x14ac:dyDescent="0.25">
      <c r="A82" s="228"/>
      <c r="R82" s="218"/>
      <c r="S82" s="219"/>
    </row>
    <row r="83" spans="1:19" s="24" customFormat="1" ht="19" customHeight="1" x14ac:dyDescent="0.25">
      <c r="A83" s="217" t="s">
        <v>120</v>
      </c>
      <c r="F83" s="33"/>
      <c r="G83" s="33"/>
      <c r="H83" s="367">
        <f>'8. Permissible donations'!H21</f>
        <v>1330</v>
      </c>
      <c r="I83" s="368"/>
      <c r="J83" s="368"/>
      <c r="K83" s="368"/>
      <c r="L83" s="368"/>
      <c r="M83" s="369"/>
      <c r="O83" s="293"/>
      <c r="P83" s="289"/>
      <c r="R83" s="218"/>
      <c r="S83" s="219"/>
    </row>
    <row r="84" spans="1:19" s="24" customFormat="1" x14ac:dyDescent="0.25">
      <c r="A84" s="217"/>
      <c r="P84" s="289"/>
      <c r="R84" s="218"/>
      <c r="S84" s="219"/>
    </row>
    <row r="85" spans="1:19" s="24" customFormat="1" ht="19" customHeight="1" x14ac:dyDescent="0.25">
      <c r="A85" s="217" t="s">
        <v>121</v>
      </c>
      <c r="F85" s="33"/>
      <c r="G85" s="33"/>
      <c r="H85" s="367">
        <f>'9. Impermissible donations'!G20</f>
        <v>150</v>
      </c>
      <c r="I85" s="368"/>
      <c r="J85" s="368"/>
      <c r="K85" s="368"/>
      <c r="L85" s="368"/>
      <c r="M85" s="369"/>
      <c r="O85" s="293"/>
      <c r="R85" s="218"/>
      <c r="S85" s="219"/>
    </row>
    <row r="86" spans="1:19" s="24" customFormat="1" ht="17.25" customHeight="1" x14ac:dyDescent="0.25">
      <c r="A86" s="217"/>
      <c r="P86" s="289"/>
      <c r="R86" s="218"/>
      <c r="S86" s="219"/>
    </row>
    <row r="87" spans="1:19" x14ac:dyDescent="0.35">
      <c r="A87" s="370"/>
      <c r="B87" s="371"/>
      <c r="C87" s="371"/>
      <c r="D87" s="371"/>
      <c r="E87" s="371"/>
      <c r="F87" s="371"/>
      <c r="G87" s="371"/>
      <c r="H87" s="371"/>
      <c r="I87" s="371"/>
      <c r="J87" s="371"/>
      <c r="K87" s="371"/>
      <c r="L87" s="371"/>
      <c r="M87" s="371"/>
      <c r="N87" s="371"/>
      <c r="O87" s="371"/>
      <c r="P87" s="371"/>
      <c r="Q87" s="371"/>
      <c r="R87" s="372"/>
      <c r="S87" s="201"/>
    </row>
    <row r="88" spans="1:19" x14ac:dyDescent="0.35">
      <c r="A88" s="201"/>
      <c r="B88" s="201"/>
      <c r="C88" s="201"/>
      <c r="D88" s="201"/>
      <c r="E88" s="201"/>
      <c r="F88" s="201"/>
      <c r="G88" s="201"/>
      <c r="H88" s="201"/>
      <c r="I88" s="201"/>
      <c r="J88" s="201"/>
      <c r="K88" s="201"/>
      <c r="L88" s="201"/>
      <c r="M88" s="201"/>
      <c r="N88" s="201"/>
      <c r="O88" s="201"/>
      <c r="P88" s="201"/>
      <c r="Q88" s="201"/>
      <c r="R88" s="201"/>
    </row>
    <row r="90" spans="1:19" x14ac:dyDescent="0.35">
      <c r="A90" s="290"/>
    </row>
    <row r="91" spans="1:19" x14ac:dyDescent="0.35">
      <c r="A91"/>
    </row>
    <row r="92" spans="1:19" x14ac:dyDescent="0.35">
      <c r="A92"/>
    </row>
    <row r="93" spans="1:19" x14ac:dyDescent="0.35">
      <c r="A93"/>
    </row>
    <row r="94" spans="1:19" x14ac:dyDescent="0.35">
      <c r="G94" s="23"/>
    </row>
  </sheetData>
  <sheetProtection sheet="1" objects="1" scenarios="1"/>
  <mergeCells count="57">
    <mergeCell ref="A1:L3"/>
    <mergeCell ref="O1:Q1"/>
    <mergeCell ref="O2:Q2"/>
    <mergeCell ref="E7:R7"/>
    <mergeCell ref="E9:O9"/>
    <mergeCell ref="L54:P55"/>
    <mergeCell ref="Q54:Q55"/>
    <mergeCell ref="A47:D48"/>
    <mergeCell ref="C30:L31"/>
    <mergeCell ref="N30:O30"/>
    <mergeCell ref="Q30:R30"/>
    <mergeCell ref="L37:R37"/>
    <mergeCell ref="E40:F40"/>
    <mergeCell ref="E42:F42"/>
    <mergeCell ref="H40:I40"/>
    <mergeCell ref="H42:I42"/>
    <mergeCell ref="L38:R38"/>
    <mergeCell ref="L39:P40"/>
    <mergeCell ref="R54:R55"/>
    <mergeCell ref="H83:M83"/>
    <mergeCell ref="H85:M85"/>
    <mergeCell ref="A87:R87"/>
    <mergeCell ref="L60:R63"/>
    <mergeCell ref="A62:D63"/>
    <mergeCell ref="E62:F63"/>
    <mergeCell ref="A68:R68"/>
    <mergeCell ref="A71:R71"/>
    <mergeCell ref="D76:F76"/>
    <mergeCell ref="N76:O76"/>
    <mergeCell ref="A69:R69"/>
    <mergeCell ref="H59:I59"/>
    <mergeCell ref="H62:I63"/>
    <mergeCell ref="A38:J38"/>
    <mergeCell ref="A39:D40"/>
    <mergeCell ref="E39:G39"/>
    <mergeCell ref="H39:J39"/>
    <mergeCell ref="E59:F59"/>
    <mergeCell ref="E46:F46"/>
    <mergeCell ref="E51:F51"/>
    <mergeCell ref="E55:F55"/>
    <mergeCell ref="H46:I46"/>
    <mergeCell ref="H51:I51"/>
    <mergeCell ref="H55:I55"/>
    <mergeCell ref="A28:O28"/>
    <mergeCell ref="H19:J19"/>
    <mergeCell ref="P19:Q19"/>
    <mergeCell ref="M11:P11"/>
    <mergeCell ref="M13:P13"/>
    <mergeCell ref="A26:O26"/>
    <mergeCell ref="Q13:R13"/>
    <mergeCell ref="E17:M17"/>
    <mergeCell ref="C24:L24"/>
    <mergeCell ref="Q24:R24"/>
    <mergeCell ref="E13:J13"/>
    <mergeCell ref="E15:M15"/>
    <mergeCell ref="Q11:R11"/>
    <mergeCell ref="E11:J11"/>
  </mergeCells>
  <conditionalFormatting sqref="E62:F63 Q54:Q55">
    <cfRule type="uniqueValues" dxfId="2" priority="3"/>
  </conditionalFormatting>
  <conditionalFormatting sqref="H62:I63 R54:R55">
    <cfRule type="uniqueValues" dxfId="1" priority="1"/>
  </conditionalFormatting>
  <dataValidations count="4">
    <dataValidation type="list" allowBlank="1" showInputMessage="1" showErrorMessage="1" sqref="O83 O85 Q76 G42 G46 G51 G55 G59 J42 J46 J51 J55 J59 H76" xr:uid="{1F23E9E7-321E-4B90-AB04-3D0E696621CD}">
      <formula1>"NIL"</formula1>
    </dataValidation>
    <dataValidation allowBlank="1" showInputMessage="1" showErrorMessage="1" sqref="E19:G19 M19" xr:uid="{895724DC-F0FA-49A8-9202-12549F93C1AB}"/>
    <dataValidation type="list" allowBlank="1" showInputMessage="1" showErrorMessage="1" sqref="E9:O9 Z7:Z16" xr:uid="{81A90993-BEB7-4EAE-95D4-2A2EC4AB8758}">
      <formula1>"Burgh, County"</formula1>
    </dataValidation>
    <dataValidation type="whole" allowBlank="1" showInputMessage="1" showErrorMessage="1" sqref="E11:J11" xr:uid="{03ACCE77-2506-4B0E-9AD4-C19F3058CBEC}">
      <formula1>0</formula1>
      <formula2>9.99999999999999E+36</formula2>
    </dataValidation>
  </dataValidations>
  <pageMargins left="0.5" right="0.5" top="0.55000000000000004" bottom="0.55000000000000004" header="0.3" footer="0.3"/>
  <pageSetup paperSize="9" scale="61" fitToHeight="2" orientation="portrait" r:id="rId1"/>
  <headerFooter differentFirst="1">
    <oddHeader>&amp;CReturn of candidate spending: Scottish Parliamentary elections</oddHeader>
    <oddFooter>Page &amp;P of &amp;N</oddFooter>
    <firstHeader>&amp;C&amp;G</firstHeader>
  </headerFooter>
  <rowBreaks count="1" manualBreakCount="1">
    <brk id="64" max="14"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C4C4-3D4D-4ECC-AB9A-895CAE7DC028}">
  <dimension ref="A1:K67"/>
  <sheetViews>
    <sheetView view="pageLayout" zoomScaleNormal="100" workbookViewId="0">
      <selection activeCell="D17" sqref="D17"/>
    </sheetView>
  </sheetViews>
  <sheetFormatPr defaultColWidth="8.81640625" defaultRowHeight="12.5" x14ac:dyDescent="0.25"/>
  <cols>
    <col min="1" max="1" width="9.453125" style="25" customWidth="1"/>
    <col min="2" max="2" width="14.453125" style="25" customWidth="1"/>
    <col min="3" max="3" width="35.1796875" style="25" customWidth="1"/>
    <col min="4" max="4" width="18.7265625" style="103" customWidth="1"/>
    <col min="5" max="5" width="48.81640625" style="25" customWidth="1"/>
    <col min="6" max="8" width="16" style="104" customWidth="1"/>
    <col min="9" max="9" width="20.54296875" style="105" customWidth="1"/>
    <col min="10" max="10" width="16.26953125" style="25" customWidth="1"/>
    <col min="11" max="11" width="34.81640625" style="25" bestFit="1" customWidth="1"/>
    <col min="12" max="16384" width="8.81640625" style="25"/>
  </cols>
  <sheetData>
    <row r="1" spans="1:11" ht="18" x14ac:dyDescent="0.25">
      <c r="A1" s="107" t="s">
        <v>122</v>
      </c>
      <c r="B1" s="94"/>
      <c r="C1" s="94"/>
      <c r="D1" s="95"/>
      <c r="E1" s="96"/>
      <c r="F1" s="97"/>
      <c r="G1" s="97"/>
      <c r="H1" s="97"/>
      <c r="I1" s="98"/>
      <c r="J1" s="98"/>
    </row>
    <row r="2" spans="1:11" ht="19.5" customHeight="1" x14ac:dyDescent="0.25">
      <c r="A2" s="75" t="s">
        <v>123</v>
      </c>
    </row>
    <row r="3" spans="1:11" s="108" customFormat="1" ht="16.5" x14ac:dyDescent="0.25">
      <c r="A3" s="434" t="s">
        <v>124</v>
      </c>
      <c r="B3" s="435" t="s">
        <v>125</v>
      </c>
      <c r="C3" s="436" t="s">
        <v>126</v>
      </c>
      <c r="D3" s="435" t="s">
        <v>127</v>
      </c>
      <c r="E3" s="435" t="s">
        <v>128</v>
      </c>
      <c r="F3" s="430" t="s">
        <v>129</v>
      </c>
      <c r="G3" s="430" t="s">
        <v>130</v>
      </c>
      <c r="H3" s="430" t="s">
        <v>131</v>
      </c>
      <c r="I3" s="427" t="s">
        <v>132</v>
      </c>
      <c r="J3" s="432" t="s">
        <v>133</v>
      </c>
    </row>
    <row r="4" spans="1:11" s="23" customFormat="1" ht="16.5" x14ac:dyDescent="0.25">
      <c r="A4" s="434"/>
      <c r="B4" s="435"/>
      <c r="C4" s="436"/>
      <c r="D4" s="434"/>
      <c r="E4" s="434"/>
      <c r="F4" s="430"/>
      <c r="G4" s="431"/>
      <c r="H4" s="431"/>
      <c r="I4" s="428"/>
      <c r="J4" s="433"/>
    </row>
    <row r="5" spans="1:11" s="109" customFormat="1" ht="16.5" x14ac:dyDescent="0.25">
      <c r="A5" s="434"/>
      <c r="B5" s="435"/>
      <c r="C5" s="436"/>
      <c r="D5" s="434"/>
      <c r="E5" s="434"/>
      <c r="F5" s="430"/>
      <c r="G5" s="431"/>
      <c r="H5" s="431"/>
      <c r="I5" s="428"/>
      <c r="J5" s="433"/>
    </row>
    <row r="6" spans="1:11" s="23" customFormat="1" ht="16.5" x14ac:dyDescent="0.25">
      <c r="A6" s="434"/>
      <c r="B6" s="435"/>
      <c r="C6" s="436"/>
      <c r="D6" s="434"/>
      <c r="E6" s="434"/>
      <c r="F6" s="430"/>
      <c r="G6" s="431"/>
      <c r="H6" s="431"/>
      <c r="I6" s="429"/>
      <c r="J6" s="433"/>
    </row>
    <row r="7" spans="1:11" s="75" customFormat="1" ht="15.5" x14ac:dyDescent="0.25">
      <c r="A7" s="70">
        <v>1</v>
      </c>
      <c r="B7" s="76" t="s">
        <v>134</v>
      </c>
      <c r="C7" s="77" t="s">
        <v>135</v>
      </c>
      <c r="D7" s="136" t="s">
        <v>87</v>
      </c>
      <c r="E7" s="77" t="s">
        <v>136</v>
      </c>
      <c r="F7" s="80">
        <v>46104</v>
      </c>
      <c r="G7" s="80">
        <v>46104</v>
      </c>
      <c r="H7" s="80">
        <v>46104</v>
      </c>
      <c r="I7" s="294" t="s">
        <v>137</v>
      </c>
      <c r="J7" s="81">
        <v>16.5</v>
      </c>
      <c r="K7" s="154" t="str">
        <f>IF(AND(ISNUMBER(#REF!),ISBLANK(J7)), "Enter 'Short' or 'Long' in column I","")</f>
        <v/>
      </c>
    </row>
    <row r="8" spans="1:11" s="75" customFormat="1" ht="15.5" x14ac:dyDescent="0.25">
      <c r="A8" s="76">
        <v>2</v>
      </c>
      <c r="B8" s="76" t="s">
        <v>134</v>
      </c>
      <c r="C8" s="77" t="s">
        <v>138</v>
      </c>
      <c r="D8" s="136" t="s">
        <v>87</v>
      </c>
      <c r="E8" s="77" t="s">
        <v>139</v>
      </c>
      <c r="F8" s="80" t="s">
        <v>140</v>
      </c>
      <c r="G8" s="80" t="s">
        <v>141</v>
      </c>
      <c r="H8" s="80" t="s">
        <v>141</v>
      </c>
      <c r="I8" s="76" t="s">
        <v>137</v>
      </c>
      <c r="J8" s="81">
        <v>15</v>
      </c>
      <c r="K8" s="154" t="str">
        <f>IF(AND(ISNUMBER(#REF!),ISBLANK(J8)), "Enter 'Short' or 'Long' in column I","")</f>
        <v/>
      </c>
    </row>
    <row r="9" spans="1:11" s="75" customFormat="1" ht="31" x14ac:dyDescent="0.25">
      <c r="A9" s="76">
        <v>3</v>
      </c>
      <c r="B9" s="295" t="s">
        <v>142</v>
      </c>
      <c r="C9" s="296" t="s">
        <v>143</v>
      </c>
      <c r="D9" s="297" t="s">
        <v>87</v>
      </c>
      <c r="E9" s="296" t="s">
        <v>144</v>
      </c>
      <c r="F9" s="298">
        <v>46143</v>
      </c>
      <c r="G9" s="299">
        <v>46143</v>
      </c>
      <c r="H9" s="300">
        <v>46143</v>
      </c>
      <c r="I9" s="76" t="s">
        <v>137</v>
      </c>
      <c r="J9" s="301">
        <v>200</v>
      </c>
      <c r="K9" s="154" t="str">
        <f>IF(AND(ISNUMBER(#REF!),ISBLANK(J9)), "Enter 'Short' or 'Long' in column I","")</f>
        <v/>
      </c>
    </row>
    <row r="10" spans="1:11" s="75" customFormat="1" ht="28" x14ac:dyDescent="0.25">
      <c r="A10" s="76">
        <v>4</v>
      </c>
      <c r="B10" s="310" t="s">
        <v>142</v>
      </c>
      <c r="C10" s="311" t="s">
        <v>145</v>
      </c>
      <c r="D10" s="312" t="s">
        <v>89</v>
      </c>
      <c r="E10" s="311" t="s">
        <v>146</v>
      </c>
      <c r="F10" s="315">
        <v>46055</v>
      </c>
      <c r="G10" s="314">
        <v>46062</v>
      </c>
      <c r="H10" s="314">
        <v>46063</v>
      </c>
      <c r="I10" s="91" t="s">
        <v>147</v>
      </c>
      <c r="J10" s="81">
        <v>150</v>
      </c>
      <c r="K10" s="154" t="str">
        <f>IF(AND(ISNUMBER(J10),ISBLANK(I10)), "Enter 'Short' or 'Long' in column I","")</f>
        <v/>
      </c>
    </row>
    <row r="11" spans="1:11" s="75" customFormat="1" ht="28" x14ac:dyDescent="0.25">
      <c r="A11" s="76">
        <v>5</v>
      </c>
      <c r="B11" s="310" t="s">
        <v>142</v>
      </c>
      <c r="C11" s="311" t="s">
        <v>145</v>
      </c>
      <c r="D11" s="312" t="s">
        <v>89</v>
      </c>
      <c r="E11" s="311" t="s">
        <v>146</v>
      </c>
      <c r="F11" s="313">
        <v>46055</v>
      </c>
      <c r="G11" s="314">
        <v>46062</v>
      </c>
      <c r="H11" s="314">
        <v>46063</v>
      </c>
      <c r="I11" s="91" t="s">
        <v>137</v>
      </c>
      <c r="J11" s="81">
        <v>150</v>
      </c>
      <c r="K11" s="154" t="str">
        <f>IF(AND(ISNUMBER(J11),ISBLANK(I11)), "Enter 'Short' or 'Long' in column I","")</f>
        <v/>
      </c>
    </row>
    <row r="12" spans="1:11" s="75" customFormat="1" ht="15.5" x14ac:dyDescent="0.25">
      <c r="A12" s="76">
        <v>6</v>
      </c>
      <c r="B12" s="76" t="s">
        <v>142</v>
      </c>
      <c r="C12" s="77" t="s">
        <v>148</v>
      </c>
      <c r="D12" s="136" t="s">
        <v>94</v>
      </c>
      <c r="E12" s="77" t="s">
        <v>149</v>
      </c>
      <c r="F12" s="78">
        <v>46127</v>
      </c>
      <c r="G12" s="79">
        <v>46142</v>
      </c>
      <c r="H12" s="80">
        <v>46144</v>
      </c>
      <c r="I12" s="91" t="s">
        <v>137</v>
      </c>
      <c r="J12" s="81">
        <v>1300</v>
      </c>
      <c r="K12" s="154" t="str">
        <f t="shared" ref="K12:K19" si="0">IF(AND(ISNUMBER(J12),ISBLANK(I12)), "Enter 'Short' or 'Long' in column I","")</f>
        <v/>
      </c>
    </row>
    <row r="13" spans="1:11" s="75" customFormat="1" ht="15.5" x14ac:dyDescent="0.25">
      <c r="A13" s="76"/>
      <c r="B13" s="76"/>
      <c r="C13" s="77"/>
      <c r="D13" s="136"/>
      <c r="E13" s="77"/>
      <c r="F13" s="73"/>
      <c r="G13" s="80"/>
      <c r="H13" s="80"/>
      <c r="I13" s="91"/>
      <c r="J13" s="81"/>
      <c r="K13" s="154" t="str">
        <f t="shared" si="0"/>
        <v/>
      </c>
    </row>
    <row r="14" spans="1:11" s="75" customFormat="1" ht="15.5" x14ac:dyDescent="0.25">
      <c r="A14" s="76"/>
      <c r="B14" s="76"/>
      <c r="C14" s="77"/>
      <c r="D14" s="136"/>
      <c r="E14" s="77"/>
      <c r="F14" s="80"/>
      <c r="G14" s="80"/>
      <c r="H14" s="80"/>
      <c r="I14" s="91"/>
      <c r="J14" s="81"/>
      <c r="K14" s="154" t="str">
        <f t="shared" si="0"/>
        <v/>
      </c>
    </row>
    <row r="15" spans="1:11" s="75" customFormat="1" ht="15.5" x14ac:dyDescent="0.25">
      <c r="A15" s="76"/>
      <c r="B15" s="76"/>
      <c r="C15" s="77"/>
      <c r="D15" s="136"/>
      <c r="E15" s="77"/>
      <c r="F15" s="80"/>
      <c r="G15" s="80"/>
      <c r="H15" s="80"/>
      <c r="I15" s="91"/>
      <c r="J15" s="81"/>
      <c r="K15" s="154" t="str">
        <f t="shared" si="0"/>
        <v/>
      </c>
    </row>
    <row r="16" spans="1:11" s="75" customFormat="1" ht="15.5" x14ac:dyDescent="0.25">
      <c r="A16" s="76"/>
      <c r="B16" s="76"/>
      <c r="C16" s="77"/>
      <c r="D16" s="136"/>
      <c r="E16" s="77"/>
      <c r="F16" s="80"/>
      <c r="G16" s="80"/>
      <c r="H16" s="80"/>
      <c r="I16" s="91"/>
      <c r="J16" s="81"/>
      <c r="K16" s="154" t="str">
        <f t="shared" si="0"/>
        <v/>
      </c>
    </row>
    <row r="17" spans="1:11" s="75" customFormat="1" ht="15.5" x14ac:dyDescent="0.25">
      <c r="A17" s="76"/>
      <c r="B17" s="76"/>
      <c r="C17" s="77"/>
      <c r="D17" s="136"/>
      <c r="E17" s="77"/>
      <c r="F17" s="80"/>
      <c r="G17" s="80"/>
      <c r="H17" s="80"/>
      <c r="I17" s="91"/>
      <c r="J17" s="81"/>
      <c r="K17" s="154" t="str">
        <f t="shared" si="0"/>
        <v/>
      </c>
    </row>
    <row r="18" spans="1:11" s="75" customFormat="1" ht="15.5" x14ac:dyDescent="0.25">
      <c r="A18" s="76"/>
      <c r="B18" s="76"/>
      <c r="C18" s="77"/>
      <c r="D18" s="136"/>
      <c r="E18" s="77"/>
      <c r="F18" s="80"/>
      <c r="G18" s="80"/>
      <c r="H18" s="80"/>
      <c r="I18" s="91"/>
      <c r="J18" s="81"/>
      <c r="K18" s="154" t="str">
        <f t="shared" si="0"/>
        <v/>
      </c>
    </row>
    <row r="19" spans="1:11" ht="16.5" x14ac:dyDescent="0.35">
      <c r="A19" s="95"/>
      <c r="B19" s="95"/>
      <c r="C19" s="95"/>
      <c r="D19" s="137"/>
      <c r="E19" s="95"/>
      <c r="F19" s="95"/>
      <c r="G19" s="95"/>
      <c r="H19" s="95"/>
      <c r="I19" s="95"/>
      <c r="J19" s="58"/>
      <c r="K19" s="154" t="str">
        <f t="shared" si="0"/>
        <v/>
      </c>
    </row>
    <row r="20" spans="1:11" s="23" customFormat="1" ht="16.5" x14ac:dyDescent="0.25">
      <c r="A20" s="99"/>
      <c r="B20" s="99"/>
      <c r="C20" s="99"/>
      <c r="D20" s="99"/>
      <c r="E20" s="99"/>
      <c r="F20" s="100"/>
      <c r="G20" s="100"/>
      <c r="H20" s="100"/>
      <c r="I20" s="152" t="s">
        <v>115</v>
      </c>
      <c r="J20" s="59">
        <f>SUMIF(I$7:I$18,"Long",J$7:J$18)</f>
        <v>150</v>
      </c>
      <c r="K20" s="25"/>
    </row>
    <row r="21" spans="1:11" ht="16.5" x14ac:dyDescent="0.25">
      <c r="A21" s="99"/>
      <c r="B21" s="99"/>
      <c r="C21" s="99"/>
      <c r="D21" s="99"/>
      <c r="E21" s="99"/>
      <c r="F21" s="100"/>
      <c r="G21" s="100"/>
      <c r="H21" s="100"/>
      <c r="I21" s="152" t="s">
        <v>116</v>
      </c>
      <c r="J21" s="59">
        <f>SUMIF(I$7:I$18,"Short",J$7:J$18)</f>
        <v>1681.5</v>
      </c>
    </row>
    <row r="22" spans="1:11" ht="16.5" x14ac:dyDescent="0.25">
      <c r="A22" s="99"/>
      <c r="B22" s="99"/>
      <c r="C22" s="99"/>
      <c r="D22" s="99"/>
      <c r="E22" s="99"/>
      <c r="F22" s="100"/>
      <c r="G22" s="100"/>
      <c r="H22" s="152"/>
      <c r="I22" s="153" t="s">
        <v>150</v>
      </c>
      <c r="J22" s="101">
        <f>SUM(J7:J18)</f>
        <v>1831.5</v>
      </c>
      <c r="K22" s="154" t="str">
        <f>IF(J20+J21=J22,"","Check that you have entered 'Short' or 'Long' in column I for every item")</f>
        <v/>
      </c>
    </row>
    <row r="23" spans="1:11" ht="12.4" customHeight="1" x14ac:dyDescent="0.25"/>
    <row r="24" spans="1:11" ht="14" x14ac:dyDescent="0.25">
      <c r="A24" s="102" t="s">
        <v>151</v>
      </c>
    </row>
    <row r="61" spans="9:9" ht="13" x14ac:dyDescent="0.25">
      <c r="I61" s="106"/>
    </row>
    <row r="63" spans="9:9" ht="13" x14ac:dyDescent="0.25">
      <c r="I63" s="106"/>
    </row>
    <row r="65" spans="9:9" ht="13" x14ac:dyDescent="0.25">
      <c r="I65" s="106"/>
    </row>
    <row r="67" spans="9:9" ht="13" x14ac:dyDescent="0.25">
      <c r="I67" s="106"/>
    </row>
  </sheetData>
  <sheetProtection sheet="1" insertRows="0"/>
  <mergeCells count="10">
    <mergeCell ref="I3:I6"/>
    <mergeCell ref="G3:G6"/>
    <mergeCell ref="H3:H6"/>
    <mergeCell ref="J3:J6"/>
    <mergeCell ref="A3:A6"/>
    <mergeCell ref="B3:B6"/>
    <mergeCell ref="C3:C6"/>
    <mergeCell ref="D3:D6"/>
    <mergeCell ref="E3:E6"/>
    <mergeCell ref="F3:F6"/>
  </mergeCells>
  <dataValidations count="5">
    <dataValidation allowBlank="1" showInputMessage="1" showErrorMessage="1" sqref="C12:C22" xr:uid="{B988DBB3-76BA-4EE9-B726-EE2310B292EA}"/>
    <dataValidation type="list" allowBlank="1" showInputMessage="1" showErrorMessage="1" sqref="D20:D22" xr:uid="{BB054EBF-9B6F-4FBB-A25A-309BDC3F0F6C}">
      <formula1>"A. Advertising, B. Unsolicited material to electors, C. Transport, D. Public meetings, E. Agent and other staff costs, F. Accommodation and administration"</formula1>
    </dataValidation>
    <dataValidation type="list" allowBlank="1" showInputMessage="1" showErrorMessage="1" sqref="B12:B19" xr:uid="{0283D46C-3D10-4F01-B6EF-EB1D48A222CB}">
      <formula1>"Yes, No"</formula1>
    </dataValidation>
    <dataValidation type="list" allowBlank="1" showInputMessage="1" showErrorMessage="1" sqref="I10:I18" xr:uid="{AAEEF21C-F242-47DA-A139-8DE0F6DF8CAB}">
      <formula1>"Long, Short"</formula1>
    </dataValidation>
    <dataValidation type="list" allowBlank="1" showInputMessage="1" showErrorMessage="1" sqref="D7:D19" xr:uid="{0DD7F218-039B-461E-AB6B-2229A34DCF73}">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Header>&amp;C&amp;G</oddHeader>
    <oddFooter>&amp;RPage &amp;P of &amp;N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F5F-C19E-42D7-8903-BD5FBA945D9C}">
  <dimension ref="A1:H23"/>
  <sheetViews>
    <sheetView view="pageLayout" zoomScaleNormal="100" workbookViewId="0">
      <selection activeCell="B15" sqref="B15"/>
    </sheetView>
  </sheetViews>
  <sheetFormatPr defaultColWidth="8.81640625" defaultRowHeight="15.5" x14ac:dyDescent="0.35"/>
  <cols>
    <col min="2" max="2" width="55.7265625" style="2" customWidth="1"/>
    <col min="3" max="3" width="19.1796875" style="2" customWidth="1"/>
    <col min="4" max="4" width="56.1796875" customWidth="1"/>
    <col min="5" max="6" width="21.7265625" style="6" customWidth="1"/>
    <col min="7" max="7" width="19.81640625" style="5" bestFit="1" customWidth="1"/>
    <col min="8" max="8" width="20.7265625" style="156" customWidth="1"/>
  </cols>
  <sheetData>
    <row r="1" spans="1:8" s="33" customFormat="1" ht="22" customHeight="1" x14ac:dyDescent="0.25">
      <c r="A1" s="37" t="s">
        <v>152</v>
      </c>
      <c r="B1" s="38"/>
      <c r="C1" s="38"/>
      <c r="D1" s="39"/>
      <c r="E1" s="40"/>
      <c r="F1" s="40"/>
      <c r="G1" s="42"/>
      <c r="H1" s="155"/>
    </row>
    <row r="2" spans="1:8" s="34" customFormat="1" ht="20.149999999999999" customHeight="1" x14ac:dyDescent="0.25">
      <c r="A2" s="437" t="s">
        <v>153</v>
      </c>
      <c r="B2" s="437"/>
      <c r="C2" s="437"/>
      <c r="D2" s="437"/>
      <c r="E2" s="437"/>
      <c r="F2" s="437"/>
      <c r="G2" s="437"/>
      <c r="H2" s="155"/>
    </row>
    <row r="3" spans="1:8" s="24" customFormat="1" ht="20.149999999999999" customHeight="1" x14ac:dyDescent="0.25">
      <c r="A3" s="438" t="s">
        <v>154</v>
      </c>
      <c r="B3" s="438"/>
      <c r="C3" s="438"/>
      <c r="D3" s="438"/>
      <c r="E3" s="438"/>
      <c r="F3" s="438"/>
      <c r="G3" s="438"/>
      <c r="H3" s="155"/>
    </row>
    <row r="4" spans="1:8" s="34" customFormat="1" ht="33" customHeight="1" x14ac:dyDescent="0.25">
      <c r="A4" s="439" t="s">
        <v>155</v>
      </c>
      <c r="B4" s="439"/>
      <c r="C4" s="439"/>
      <c r="D4" s="439"/>
      <c r="E4" s="439"/>
      <c r="F4" s="439"/>
      <c r="G4" s="439"/>
      <c r="H4" s="155"/>
    </row>
    <row r="5" spans="1:8" s="21" customFormat="1" ht="39" customHeight="1" x14ac:dyDescent="0.25">
      <c r="A5" s="19" t="s">
        <v>124</v>
      </c>
      <c r="B5" s="16" t="s">
        <v>126</v>
      </c>
      <c r="C5" s="15" t="s">
        <v>156</v>
      </c>
      <c r="D5" s="19" t="s">
        <v>157</v>
      </c>
      <c r="E5" s="17" t="s">
        <v>158</v>
      </c>
      <c r="F5" s="17" t="s">
        <v>132</v>
      </c>
      <c r="G5" s="18" t="s">
        <v>159</v>
      </c>
      <c r="H5" s="324"/>
    </row>
    <row r="6" spans="1:8" s="34" customFormat="1" ht="31" x14ac:dyDescent="0.25">
      <c r="A6" s="302">
        <v>1</v>
      </c>
      <c r="B6" s="303" t="s">
        <v>160</v>
      </c>
      <c r="C6" s="304" t="s">
        <v>89</v>
      </c>
      <c r="D6" s="305" t="s">
        <v>161</v>
      </c>
      <c r="E6" s="306" t="s">
        <v>162</v>
      </c>
      <c r="F6" s="309" t="s">
        <v>147</v>
      </c>
      <c r="G6" s="307">
        <v>240</v>
      </c>
      <c r="H6" s="155" t="str">
        <f>IF(AND(ISNUMBER(#REF!),ISBLANK(G6)), "Enter 'Short' or 'Long' in column F","")</f>
        <v/>
      </c>
    </row>
    <row r="7" spans="1:8" s="34" customFormat="1" ht="31" x14ac:dyDescent="0.25">
      <c r="A7" s="83">
        <v>2</v>
      </c>
      <c r="B7" s="303" t="s">
        <v>160</v>
      </c>
      <c r="C7" s="304" t="s">
        <v>89</v>
      </c>
      <c r="D7" s="305" t="s">
        <v>161</v>
      </c>
      <c r="E7" s="306">
        <v>46143</v>
      </c>
      <c r="F7" s="309" t="s">
        <v>137</v>
      </c>
      <c r="G7" s="307">
        <v>160</v>
      </c>
      <c r="H7" s="155" t="str">
        <f>IF(AND(ISNUMBER(#REF!),ISBLANK(G7)), "Enter 'Short' or 'Long' in column F","")</f>
        <v/>
      </c>
    </row>
    <row r="8" spans="1:8" s="34" customFormat="1" x14ac:dyDescent="0.25">
      <c r="A8" s="88">
        <v>3</v>
      </c>
      <c r="B8" s="84" t="s">
        <v>163</v>
      </c>
      <c r="C8" s="132" t="s">
        <v>87</v>
      </c>
      <c r="D8" s="85" t="s">
        <v>144</v>
      </c>
      <c r="E8" s="86">
        <v>46146</v>
      </c>
      <c r="F8" s="308" t="s">
        <v>137</v>
      </c>
      <c r="G8" s="87">
        <v>200</v>
      </c>
      <c r="H8" s="155" t="str">
        <f t="shared" ref="H8:H18" si="0">IF(AND(ISNUMBER(G8),ISBLANK(F8)), "Enter 'Short' or 'Long' in column F","")</f>
        <v/>
      </c>
    </row>
    <row r="9" spans="1:8" s="34" customFormat="1" x14ac:dyDescent="0.25">
      <c r="A9" s="88"/>
      <c r="B9" s="89"/>
      <c r="C9" s="133"/>
      <c r="D9" s="53"/>
      <c r="E9" s="90"/>
      <c r="F9" s="91"/>
      <c r="G9" s="93"/>
      <c r="H9" s="155" t="str">
        <f t="shared" si="0"/>
        <v/>
      </c>
    </row>
    <row r="10" spans="1:8" s="34" customFormat="1" x14ac:dyDescent="0.25">
      <c r="A10" s="88"/>
      <c r="B10" s="89"/>
      <c r="C10" s="133"/>
      <c r="D10" s="53"/>
      <c r="E10" s="90"/>
      <c r="F10" s="91"/>
      <c r="G10" s="93"/>
      <c r="H10" s="155" t="str">
        <f t="shared" si="0"/>
        <v/>
      </c>
    </row>
    <row r="11" spans="1:8" s="34" customFormat="1" x14ac:dyDescent="0.25">
      <c r="A11" s="88"/>
      <c r="B11" s="89"/>
      <c r="C11" s="133"/>
      <c r="D11" s="53"/>
      <c r="E11" s="90"/>
      <c r="F11" s="91"/>
      <c r="G11" s="93"/>
      <c r="H11" s="155" t="str">
        <f t="shared" si="0"/>
        <v/>
      </c>
    </row>
    <row r="12" spans="1:8" s="34" customFormat="1" x14ac:dyDescent="0.25">
      <c r="A12" s="88"/>
      <c r="B12" s="89"/>
      <c r="C12" s="133"/>
      <c r="D12" s="53"/>
      <c r="E12" s="90"/>
      <c r="F12" s="91"/>
      <c r="G12" s="93"/>
      <c r="H12" s="155" t="str">
        <f t="shared" si="0"/>
        <v/>
      </c>
    </row>
    <row r="13" spans="1:8" s="34" customFormat="1" x14ac:dyDescent="0.25">
      <c r="A13" s="88"/>
      <c r="B13" s="89"/>
      <c r="C13" s="133"/>
      <c r="D13" s="53"/>
      <c r="E13" s="90"/>
      <c r="F13" s="91"/>
      <c r="G13" s="93"/>
      <c r="H13" s="155" t="str">
        <f t="shared" si="0"/>
        <v/>
      </c>
    </row>
    <row r="14" spans="1:8" s="34" customFormat="1" x14ac:dyDescent="0.25">
      <c r="A14" s="88"/>
      <c r="B14" s="89"/>
      <c r="C14" s="133"/>
      <c r="D14" s="53"/>
      <c r="E14" s="90"/>
      <c r="F14" s="91"/>
      <c r="G14" s="93"/>
      <c r="H14" s="155" t="str">
        <f t="shared" si="0"/>
        <v/>
      </c>
    </row>
    <row r="15" spans="1:8" s="34" customFormat="1" x14ac:dyDescent="0.25">
      <c r="A15" s="88"/>
      <c r="B15" s="89"/>
      <c r="C15" s="133"/>
      <c r="D15" s="53"/>
      <c r="E15" s="90"/>
      <c r="F15" s="91"/>
      <c r="G15" s="93"/>
      <c r="H15" s="155" t="str">
        <f t="shared" si="0"/>
        <v/>
      </c>
    </row>
    <row r="16" spans="1:8" s="34" customFormat="1" x14ac:dyDescent="0.25">
      <c r="A16" s="88"/>
      <c r="B16" s="89"/>
      <c r="C16" s="133"/>
      <c r="D16" s="53"/>
      <c r="E16" s="90"/>
      <c r="F16" s="91"/>
      <c r="G16" s="93"/>
      <c r="H16" s="155" t="str">
        <f t="shared" si="0"/>
        <v/>
      </c>
    </row>
    <row r="17" spans="1:8" s="34" customFormat="1" x14ac:dyDescent="0.25">
      <c r="A17" s="88"/>
      <c r="B17" s="89"/>
      <c r="C17" s="133"/>
      <c r="D17" s="53"/>
      <c r="E17" s="90"/>
      <c r="F17" s="91"/>
      <c r="G17" s="93"/>
      <c r="H17" s="155" t="str">
        <f t="shared" si="0"/>
        <v/>
      </c>
    </row>
    <row r="18" spans="1:8" x14ac:dyDescent="0.3">
      <c r="A18" s="8"/>
      <c r="B18" s="8"/>
      <c r="C18" s="134"/>
      <c r="D18" s="8"/>
      <c r="E18" s="8"/>
      <c r="F18" s="8"/>
      <c r="G18" s="57"/>
      <c r="H18" s="155" t="str">
        <f t="shared" si="0"/>
        <v/>
      </c>
    </row>
    <row r="19" spans="1:8" ht="16.5" x14ac:dyDescent="0.35">
      <c r="A19" s="8"/>
      <c r="B19" s="8"/>
      <c r="C19" s="134"/>
      <c r="D19" s="8"/>
      <c r="E19" s="8"/>
      <c r="F19" s="152" t="s">
        <v>115</v>
      </c>
      <c r="G19" s="59">
        <f>SUMIF(F$6:F$17,"Long",G$6:G$17)</f>
        <v>240</v>
      </c>
      <c r="H19" s="157"/>
    </row>
    <row r="20" spans="1:8" ht="16.5" x14ac:dyDescent="0.35">
      <c r="A20" s="8"/>
      <c r="B20" s="8"/>
      <c r="C20" s="134"/>
      <c r="D20" s="8"/>
      <c r="E20" s="8"/>
      <c r="F20" s="152" t="s">
        <v>116</v>
      </c>
      <c r="G20" s="59">
        <f>SUMIF(F$6:F$17,"Short",G$6:G$17)</f>
        <v>360</v>
      </c>
      <c r="H20" s="157"/>
    </row>
    <row r="21" spans="1:8" s="3" customFormat="1" ht="20.149999999999999" customHeight="1" x14ac:dyDescent="0.35">
      <c r="A21" s="63"/>
      <c r="B21" s="63"/>
      <c r="C21" s="134"/>
      <c r="D21" s="63"/>
      <c r="E21" s="66"/>
      <c r="F21" s="153" t="s">
        <v>150</v>
      </c>
      <c r="G21" s="67">
        <f>SUM(G6:G17)</f>
        <v>600</v>
      </c>
      <c r="H21" s="157" t="str">
        <f>IF(G19+G20=G21,"","Check that you have entered 'Short' or 'Long' in column F for every item")</f>
        <v/>
      </c>
    </row>
    <row r="23" spans="1:8" x14ac:dyDescent="0.35">
      <c r="A23" t="s">
        <v>164</v>
      </c>
      <c r="H23" s="157"/>
    </row>
  </sheetData>
  <sheetProtection sheet="1" insertRows="0"/>
  <mergeCells count="3">
    <mergeCell ref="A2:G2"/>
    <mergeCell ref="A3:G3"/>
    <mergeCell ref="A4:G4"/>
  </mergeCells>
  <dataValidations count="3">
    <dataValidation type="list" allowBlank="1" showInputMessage="1" showErrorMessage="1" sqref="C19:C20" xr:uid="{B3A384DD-FD71-43AF-AABC-18548C19BB27}">
      <formula1>"A. Advertising, B. Unsolicited material to electors, C. Transport, D. Public meetings, E. Agent and other staff costs, F. Accommodation and administration"</formula1>
    </dataValidation>
    <dataValidation type="list" allowBlank="1" showInputMessage="1" showErrorMessage="1" sqref="F6:F18" xr:uid="{B8BA62B1-BDC4-486F-8B03-2ADAD2CFD8DA}">
      <formula1>"Long, Short"</formula1>
    </dataValidation>
    <dataValidation type="list" allowBlank="1" showInputMessage="1" showErrorMessage="1" sqref="C6:C18" xr:uid="{F0CD9CF7-88EC-4886-AF6E-4E598B4EA66E}">
      <formula1>"A. Advertising, B. Unsolicited material to voters, C. Transport, D. Public meetings, E. Agent and other staff costs, F. Accommodation and administration"</formula1>
    </dataValidation>
  </dataValidations>
  <hyperlinks>
    <hyperlink ref="A3" r:id="rId1" xr:uid="{F75DC7FD-F80C-464C-9A75-4238F1D03701}"/>
    <hyperlink ref="A3:G3" r:id="rId2" display="electoralcommission.org.uk/Scottish-Parliament-candidate-notional-spending" xr:uid="{5A84AA1E-B14E-4097-9C2B-AA2AF63A5737}"/>
  </hyperlinks>
  <pageMargins left="0.7" right="0.7" top="0.75" bottom="0.75" header="0.3" footer="0.3"/>
  <pageSetup paperSize="9" scale="65" fitToHeight="1000" orientation="landscape" r:id="rId3"/>
  <headerFooter differentFirst="1">
    <oddFooter>&amp;RPage &amp;P of &amp;N</oddFooter>
    <firstHeader>&amp;C&amp;G</firstHeader>
    <firstFooter>&amp;RPage &amp;P of &amp;N</firstFooter>
  </headerFooter>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F2AE-925C-45B6-AB34-1E93C47E2835}">
  <dimension ref="A1:H20"/>
  <sheetViews>
    <sheetView view="pageLayout" zoomScaleNormal="100" workbookViewId="0">
      <selection activeCell="C14" sqref="C14"/>
    </sheetView>
  </sheetViews>
  <sheetFormatPr defaultColWidth="8.81640625" defaultRowHeight="13" x14ac:dyDescent="0.3"/>
  <cols>
    <col min="2" max="2" width="51.453125" style="2" customWidth="1"/>
    <col min="3" max="3" width="18.81640625" style="2" customWidth="1"/>
    <col min="4" max="4" width="70.7265625" customWidth="1"/>
    <col min="5" max="6" width="22.453125" style="6" customWidth="1"/>
    <col min="7" max="7" width="22.453125" style="5" customWidth="1"/>
    <col min="8" max="8" width="8.81640625" style="163"/>
  </cols>
  <sheetData>
    <row r="1" spans="1:8" s="33" customFormat="1" ht="23.15" customHeight="1" x14ac:dyDescent="0.25">
      <c r="A1" s="37" t="s">
        <v>165</v>
      </c>
      <c r="B1" s="38"/>
      <c r="C1" s="38"/>
      <c r="D1" s="39"/>
      <c r="E1" s="40"/>
      <c r="F1" s="40"/>
      <c r="G1" s="41"/>
      <c r="H1" s="160"/>
    </row>
    <row r="2" spans="1:8" s="34" customFormat="1" ht="21" customHeight="1" x14ac:dyDescent="0.25">
      <c r="A2" s="437" t="s">
        <v>166</v>
      </c>
      <c r="B2" s="437"/>
      <c r="C2" s="437"/>
      <c r="D2" s="437"/>
      <c r="E2" s="437"/>
      <c r="F2" s="437"/>
      <c r="G2" s="440"/>
      <c r="H2" s="155"/>
    </row>
    <row r="3" spans="1:8" s="35" customFormat="1" ht="20.149999999999999" customHeight="1" x14ac:dyDescent="0.25">
      <c r="A3" s="441" t="s">
        <v>167</v>
      </c>
      <c r="B3" s="441"/>
      <c r="C3" s="441"/>
      <c r="D3" s="441"/>
      <c r="E3" s="441"/>
      <c r="F3" s="441"/>
      <c r="G3" s="442"/>
      <c r="H3" s="160"/>
    </row>
    <row r="4" spans="1:8" s="22" customFormat="1" ht="33" x14ac:dyDescent="0.3">
      <c r="A4" s="19" t="s">
        <v>124</v>
      </c>
      <c r="B4" s="16" t="s">
        <v>126</v>
      </c>
      <c r="C4" s="15" t="s">
        <v>156</v>
      </c>
      <c r="D4" s="15" t="s">
        <v>168</v>
      </c>
      <c r="E4" s="17" t="s">
        <v>169</v>
      </c>
      <c r="F4" s="17" t="s">
        <v>132</v>
      </c>
      <c r="G4" s="18" t="s">
        <v>170</v>
      </c>
      <c r="H4" s="163"/>
    </row>
    <row r="5" spans="1:8" s="34" customFormat="1" ht="31" x14ac:dyDescent="0.25">
      <c r="A5" s="83">
        <v>1</v>
      </c>
      <c r="B5" s="84" t="s">
        <v>171</v>
      </c>
      <c r="C5" s="132" t="s">
        <v>87</v>
      </c>
      <c r="D5" s="84" t="s">
        <v>172</v>
      </c>
      <c r="E5" s="86" t="s">
        <v>173</v>
      </c>
      <c r="F5" s="87" t="s">
        <v>137</v>
      </c>
      <c r="G5" s="92" t="s">
        <v>174</v>
      </c>
      <c r="H5" s="155" t="str">
        <f>IF(AND(ISNUMBER(G5),ISBLANK(F5)), "Enter 'Short' or 'Long' in column F","")</f>
        <v/>
      </c>
    </row>
    <row r="6" spans="1:8" s="34" customFormat="1" ht="15.5" x14ac:dyDescent="0.25">
      <c r="A6" s="83"/>
      <c r="B6" s="84"/>
      <c r="C6" s="133"/>
      <c r="D6" s="85"/>
      <c r="E6" s="86"/>
      <c r="F6" s="91"/>
      <c r="G6" s="92"/>
      <c r="H6" s="155" t="str">
        <f t="shared" ref="H6:H17" si="0">IF(AND(ISNUMBER(G6),ISBLANK(F6)), "Enter 'Short' or 'Long' in column F","")</f>
        <v/>
      </c>
    </row>
    <row r="7" spans="1:8" s="34" customFormat="1" ht="15.5" x14ac:dyDescent="0.25">
      <c r="A7" s="88"/>
      <c r="B7" s="89"/>
      <c r="C7" s="133"/>
      <c r="D7" s="53"/>
      <c r="E7" s="90"/>
      <c r="F7" s="91"/>
      <c r="G7" s="93"/>
      <c r="H7" s="155" t="str">
        <f t="shared" si="0"/>
        <v/>
      </c>
    </row>
    <row r="8" spans="1:8" s="34" customFormat="1" ht="15.5" x14ac:dyDescent="0.25">
      <c r="A8" s="88"/>
      <c r="B8" s="89"/>
      <c r="C8" s="133"/>
      <c r="D8" s="53"/>
      <c r="E8" s="90"/>
      <c r="F8" s="91"/>
      <c r="G8" s="93"/>
      <c r="H8" s="155" t="str">
        <f t="shared" si="0"/>
        <v/>
      </c>
    </row>
    <row r="9" spans="1:8" s="34" customFormat="1" ht="15.5" x14ac:dyDescent="0.25">
      <c r="A9" s="88"/>
      <c r="B9" s="89"/>
      <c r="C9" s="133"/>
      <c r="D9" s="53"/>
      <c r="E9" s="90"/>
      <c r="F9" s="91"/>
      <c r="G9" s="93"/>
      <c r="H9" s="155" t="str">
        <f t="shared" si="0"/>
        <v/>
      </c>
    </row>
    <row r="10" spans="1:8" s="34" customFormat="1" ht="15.5" x14ac:dyDescent="0.25">
      <c r="A10" s="88"/>
      <c r="B10" s="89"/>
      <c r="C10" s="133"/>
      <c r="D10" s="53"/>
      <c r="E10" s="90"/>
      <c r="F10" s="91"/>
      <c r="G10" s="93"/>
      <c r="H10" s="155" t="str">
        <f t="shared" si="0"/>
        <v/>
      </c>
    </row>
    <row r="11" spans="1:8" s="34" customFormat="1" ht="15.5" x14ac:dyDescent="0.25">
      <c r="A11" s="88"/>
      <c r="B11" s="89"/>
      <c r="C11" s="133"/>
      <c r="D11" s="53"/>
      <c r="E11" s="90"/>
      <c r="F11" s="91"/>
      <c r="G11" s="93"/>
      <c r="H11" s="155" t="str">
        <f t="shared" si="0"/>
        <v/>
      </c>
    </row>
    <row r="12" spans="1:8" s="34" customFormat="1" ht="15.5" x14ac:dyDescent="0.25">
      <c r="A12" s="88"/>
      <c r="B12" s="89"/>
      <c r="C12" s="133"/>
      <c r="D12" s="53"/>
      <c r="E12" s="90"/>
      <c r="F12" s="91"/>
      <c r="G12" s="93"/>
      <c r="H12" s="155" t="str">
        <f t="shared" si="0"/>
        <v/>
      </c>
    </row>
    <row r="13" spans="1:8" s="34" customFormat="1" ht="15.5" x14ac:dyDescent="0.25">
      <c r="A13" s="88"/>
      <c r="B13" s="89"/>
      <c r="C13" s="133"/>
      <c r="D13" s="53"/>
      <c r="E13" s="90"/>
      <c r="F13" s="91"/>
      <c r="G13" s="93"/>
      <c r="H13" s="155" t="str">
        <f t="shared" si="0"/>
        <v/>
      </c>
    </row>
    <row r="14" spans="1:8" s="34" customFormat="1" ht="15.5" x14ac:dyDescent="0.25">
      <c r="A14" s="88"/>
      <c r="B14" s="89"/>
      <c r="C14" s="133"/>
      <c r="D14" s="53"/>
      <c r="E14" s="90"/>
      <c r="F14" s="91"/>
      <c r="G14" s="93"/>
      <c r="H14" s="155" t="str">
        <f t="shared" si="0"/>
        <v/>
      </c>
    </row>
    <row r="15" spans="1:8" s="34" customFormat="1" ht="15.5" x14ac:dyDescent="0.25">
      <c r="A15" s="88"/>
      <c r="B15" s="89"/>
      <c r="C15" s="133"/>
      <c r="D15" s="53"/>
      <c r="E15" s="90"/>
      <c r="F15" s="91"/>
      <c r="G15" s="93"/>
      <c r="H15" s="155" t="str">
        <f t="shared" si="0"/>
        <v/>
      </c>
    </row>
    <row r="16" spans="1:8" s="34" customFormat="1" ht="15.5" x14ac:dyDescent="0.25">
      <c r="A16" s="88"/>
      <c r="B16" s="89"/>
      <c r="C16" s="133"/>
      <c r="D16" s="53"/>
      <c r="E16" s="90"/>
      <c r="F16" s="91"/>
      <c r="G16" s="93" t="s">
        <v>175</v>
      </c>
      <c r="H16" s="155" t="str">
        <f t="shared" si="0"/>
        <v/>
      </c>
    </row>
    <row r="17" spans="1:8" ht="15.5" x14ac:dyDescent="0.25">
      <c r="A17" s="8"/>
      <c r="B17" s="8"/>
      <c r="C17" s="8"/>
      <c r="D17" s="8"/>
      <c r="E17" s="8"/>
      <c r="F17" s="8"/>
      <c r="G17" s="57"/>
      <c r="H17" s="155" t="str">
        <f t="shared" si="0"/>
        <v/>
      </c>
    </row>
    <row r="18" spans="1:8" s="3" customFormat="1" ht="20.25" customHeight="1" x14ac:dyDescent="0.35">
      <c r="A18" s="63"/>
      <c r="B18" s="63"/>
      <c r="C18" s="63"/>
      <c r="D18" s="63"/>
      <c r="E18" s="68"/>
      <c r="F18" s="152" t="s">
        <v>115</v>
      </c>
      <c r="G18" s="59">
        <f>SUMIF(F$5:F$17,"Long",G$5:G$17)</f>
        <v>0</v>
      </c>
      <c r="H18" s="162"/>
    </row>
    <row r="19" spans="1:8" ht="16.5" x14ac:dyDescent="0.3">
      <c r="F19" s="152" t="s">
        <v>116</v>
      </c>
      <c r="G19" s="59">
        <f>SUMIF(F$5:F$17,"Short",G$5:G$17)</f>
        <v>0</v>
      </c>
    </row>
    <row r="20" spans="1:8" ht="16.5" x14ac:dyDescent="0.35">
      <c r="A20" s="172" t="s">
        <v>176</v>
      </c>
      <c r="F20" s="153" t="s">
        <v>150</v>
      </c>
      <c r="G20" s="67">
        <f>SUM(G5:G16)</f>
        <v>0</v>
      </c>
      <c r="H20" s="157" t="str">
        <f>IF(G18+G19=G20,"","Check that you have entered 'Short' or 'Long' in column F for every item")</f>
        <v/>
      </c>
    </row>
  </sheetData>
  <sheetProtection sheet="1" objects="1" scenarios="1" insertRows="0"/>
  <mergeCells count="2">
    <mergeCell ref="A2:G2"/>
    <mergeCell ref="A3:G3"/>
  </mergeCells>
  <dataValidations count="2">
    <dataValidation type="list" allowBlank="1" showInputMessage="1" showErrorMessage="1" sqref="F5:F16" xr:uid="{1C8A5A94-4D84-4FD3-8CC6-00988183B3B3}">
      <formula1>"Long, Short"</formula1>
    </dataValidation>
    <dataValidation type="list" allowBlank="1" showInputMessage="1" showErrorMessage="1" sqref="C5:C17" xr:uid="{6393EB0C-4117-4220-969B-713498CF827B}">
      <formula1>"A. Advertising, B. Unsolicited material to voters, C. Transport, D. Public meetings, E. Agent and other staff costs, F. Accommodation and administration"</formula1>
    </dataValidation>
  </dataValidations>
  <hyperlinks>
    <hyperlink ref="A3" r:id="rId1" xr:uid="{F85A33B6-A4BA-41A0-808A-BF5505DEAF83}"/>
    <hyperlink ref="A3:G3" r:id="rId2" display="electoralcommission.org.uk/Scottish-Parliament-candidate-local-campaigning" xr:uid="{F43CFA9A-D16C-4A03-86E5-37A7051E8BD9}"/>
  </hyperlinks>
  <pageMargins left="0.7" right="0.7" top="0.75" bottom="0.75" header="0.3" footer="0.3"/>
  <pageSetup paperSize="9" scale="60" fitToHeight="1000" orientation="landscape" r:id="rId3"/>
  <headerFooter>
    <oddHeader>&amp;C&amp;G</oddHeader>
    <oddFooter>&amp;RPage &amp;P of &amp;N</oddFooter>
  </headerFooter>
  <legacyDrawing r:id="rId4"/>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view="pageLayout" zoomScaleNormal="100" workbookViewId="0">
      <selection activeCell="D11" sqref="D11"/>
    </sheetView>
  </sheetViews>
  <sheetFormatPr defaultColWidth="8.81640625" defaultRowHeight="13" x14ac:dyDescent="0.3"/>
  <cols>
    <col min="1" max="1" width="9.7265625" customWidth="1"/>
    <col min="2" max="2" width="47" style="2" customWidth="1"/>
    <col min="3" max="3" width="18.7265625" customWidth="1"/>
    <col min="4" max="5" width="38.81640625" customWidth="1"/>
    <col min="6" max="8" width="19.1796875" customWidth="1"/>
    <col min="9" max="9" width="53.81640625" style="163" customWidth="1"/>
    <col min="10" max="10" width="50.1796875" customWidth="1"/>
  </cols>
  <sheetData>
    <row r="1" spans="1:10" s="24" customFormat="1" ht="22" customHeight="1" x14ac:dyDescent="0.25">
      <c r="A1" s="43" t="s">
        <v>177</v>
      </c>
      <c r="B1" s="44"/>
      <c r="C1" s="44"/>
      <c r="D1" s="44"/>
      <c r="E1" s="44"/>
      <c r="F1" s="44"/>
      <c r="G1" s="44"/>
      <c r="H1" s="45"/>
      <c r="I1" s="160"/>
      <c r="J1" s="33"/>
    </row>
    <row r="2" spans="1:10" s="34" customFormat="1" ht="20.149999999999999" customHeight="1" x14ac:dyDescent="0.35">
      <c r="A2" s="443" t="s">
        <v>178</v>
      </c>
      <c r="B2" s="444"/>
      <c r="C2" s="444"/>
      <c r="D2" s="444"/>
      <c r="E2" s="444"/>
      <c r="F2" s="444"/>
      <c r="G2" s="444"/>
      <c r="H2" s="445"/>
      <c r="I2" s="157"/>
      <c r="J2" s="1"/>
    </row>
    <row r="3" spans="1:10" s="36" customFormat="1" ht="20.149999999999999" customHeight="1" x14ac:dyDescent="0.25">
      <c r="A3" s="446" t="s">
        <v>179</v>
      </c>
      <c r="B3" s="447"/>
      <c r="C3" s="447"/>
      <c r="D3" s="447"/>
      <c r="E3" s="447"/>
      <c r="F3" s="447"/>
      <c r="G3" s="447"/>
      <c r="H3" s="448"/>
      <c r="I3" s="159"/>
    </row>
    <row r="4" spans="1:10" s="22" customFormat="1" ht="33" x14ac:dyDescent="0.25">
      <c r="A4" s="19" t="s">
        <v>124</v>
      </c>
      <c r="B4" s="16" t="s">
        <v>126</v>
      </c>
      <c r="C4" s="15" t="s">
        <v>156</v>
      </c>
      <c r="D4" s="19" t="s">
        <v>157</v>
      </c>
      <c r="E4" s="26" t="s">
        <v>180</v>
      </c>
      <c r="F4" s="27" t="s">
        <v>181</v>
      </c>
      <c r="G4" s="17" t="s">
        <v>132</v>
      </c>
      <c r="H4" s="15" t="s">
        <v>182</v>
      </c>
      <c r="I4" s="161"/>
      <c r="J4" s="21"/>
    </row>
    <row r="5" spans="1:10" s="34" customFormat="1" ht="15.5" x14ac:dyDescent="0.25">
      <c r="A5" s="110"/>
      <c r="B5" s="111"/>
      <c r="C5" s="132"/>
      <c r="D5" s="83"/>
      <c r="E5" s="83"/>
      <c r="F5" s="112"/>
      <c r="G5" s="87"/>
      <c r="H5" s="87"/>
      <c r="I5" s="155" t="str">
        <f>IF(AND(ISNUMBER(H5),ISBLANK(G5)), "Enter 'Short' or 'Long' in column G","")</f>
        <v/>
      </c>
    </row>
    <row r="6" spans="1:10" s="34" customFormat="1" ht="15.5" x14ac:dyDescent="0.25">
      <c r="A6" s="83"/>
      <c r="B6" s="84"/>
      <c r="C6" s="133"/>
      <c r="D6" s="85"/>
      <c r="E6" s="85"/>
      <c r="F6" s="113"/>
      <c r="G6" s="91"/>
      <c r="H6" s="114"/>
      <c r="I6" s="155" t="str">
        <f>IF(AND(ISNUMBER(H6),ISBLANK(G6)), "Enter 'Short' or 'Long' in column G","")</f>
        <v/>
      </c>
    </row>
    <row r="7" spans="1:10" s="34" customFormat="1" ht="15.5" x14ac:dyDescent="0.25">
      <c r="A7" s="88"/>
      <c r="B7" s="89"/>
      <c r="C7" s="133"/>
      <c r="D7" s="53"/>
      <c r="E7" s="53"/>
      <c r="F7" s="115"/>
      <c r="G7" s="91"/>
      <c r="H7" s="116"/>
      <c r="I7" s="155" t="str">
        <f>IF(AND(ISNUMBER(H7),ISBLANK(G7)), "Enter 'Short' or 'Long' in column G","")</f>
        <v/>
      </c>
    </row>
    <row r="8" spans="1:10" s="34" customFormat="1" ht="15.5" x14ac:dyDescent="0.25">
      <c r="A8" s="88"/>
      <c r="B8" s="89"/>
      <c r="C8" s="133"/>
      <c r="D8" s="53"/>
      <c r="E8" s="53"/>
      <c r="F8" s="115"/>
      <c r="G8" s="91"/>
      <c r="H8" s="116"/>
      <c r="I8" s="155" t="str">
        <f t="shared" ref="I8:I17" si="0">IF(AND(ISNUMBER(H8),ISBLANK(G8)), "Enter 'Short' or 'Long' in column G","")</f>
        <v/>
      </c>
    </row>
    <row r="9" spans="1:10" s="34" customFormat="1" ht="15.5" x14ac:dyDescent="0.25">
      <c r="A9" s="88"/>
      <c r="B9" s="89"/>
      <c r="C9" s="133"/>
      <c r="D9" s="53"/>
      <c r="E9" s="53"/>
      <c r="F9" s="115"/>
      <c r="G9" s="91"/>
      <c r="H9" s="116"/>
      <c r="I9" s="155" t="str">
        <f t="shared" si="0"/>
        <v/>
      </c>
    </row>
    <row r="10" spans="1:10" s="34" customFormat="1" ht="15.5" x14ac:dyDescent="0.25">
      <c r="A10" s="88"/>
      <c r="B10" s="89"/>
      <c r="C10" s="133"/>
      <c r="D10" s="53"/>
      <c r="E10" s="53"/>
      <c r="F10" s="115"/>
      <c r="G10" s="91"/>
      <c r="H10" s="116"/>
      <c r="I10" s="155" t="str">
        <f t="shared" si="0"/>
        <v/>
      </c>
    </row>
    <row r="11" spans="1:10" s="34" customFormat="1" ht="15.5" x14ac:dyDescent="0.25">
      <c r="A11" s="88"/>
      <c r="B11" s="89"/>
      <c r="C11" s="133"/>
      <c r="D11" s="53"/>
      <c r="E11" s="53"/>
      <c r="F11" s="115"/>
      <c r="G11" s="91"/>
      <c r="H11" s="116"/>
      <c r="I11" s="155" t="str">
        <f t="shared" si="0"/>
        <v/>
      </c>
    </row>
    <row r="12" spans="1:10" s="34" customFormat="1" ht="15.5" x14ac:dyDescent="0.25">
      <c r="A12" s="88"/>
      <c r="B12" s="89"/>
      <c r="C12" s="133"/>
      <c r="D12" s="53"/>
      <c r="E12" s="53"/>
      <c r="F12" s="115"/>
      <c r="G12" s="91"/>
      <c r="H12" s="116"/>
      <c r="I12" s="155" t="str">
        <f t="shared" si="0"/>
        <v/>
      </c>
    </row>
    <row r="13" spans="1:10" s="34" customFormat="1" ht="15.5" x14ac:dyDescent="0.25">
      <c r="A13" s="88"/>
      <c r="B13" s="89"/>
      <c r="C13" s="133"/>
      <c r="D13" s="53"/>
      <c r="E13" s="53"/>
      <c r="F13" s="115"/>
      <c r="G13" s="91"/>
      <c r="H13" s="116"/>
      <c r="I13" s="155" t="str">
        <f t="shared" si="0"/>
        <v/>
      </c>
    </row>
    <row r="14" spans="1:10" s="34" customFormat="1" ht="15.5" x14ac:dyDescent="0.25">
      <c r="A14" s="88"/>
      <c r="B14" s="89"/>
      <c r="C14" s="133"/>
      <c r="D14" s="53"/>
      <c r="E14" s="53"/>
      <c r="F14" s="115"/>
      <c r="G14" s="91"/>
      <c r="H14" s="116"/>
      <c r="I14" s="155" t="str">
        <f t="shared" si="0"/>
        <v/>
      </c>
    </row>
    <row r="15" spans="1:10" s="34" customFormat="1" ht="15.5" x14ac:dyDescent="0.25">
      <c r="A15" s="88"/>
      <c r="B15" s="89"/>
      <c r="C15" s="133"/>
      <c r="D15" s="53"/>
      <c r="E15" s="53"/>
      <c r="F15" s="115"/>
      <c r="G15" s="91"/>
      <c r="H15" s="116"/>
      <c r="I15" s="155" t="str">
        <f t="shared" si="0"/>
        <v/>
      </c>
    </row>
    <row r="16" spans="1:10" s="34" customFormat="1" ht="15.5" x14ac:dyDescent="0.25">
      <c r="A16" s="88"/>
      <c r="B16" s="89"/>
      <c r="C16" s="133"/>
      <c r="D16" s="53"/>
      <c r="E16" s="53"/>
      <c r="F16" s="115"/>
      <c r="G16" s="91"/>
      <c r="H16" s="116"/>
      <c r="I16" s="155" t="str">
        <f t="shared" si="0"/>
        <v/>
      </c>
    </row>
    <row r="17" spans="1:9" ht="15.5" x14ac:dyDescent="0.25">
      <c r="A17" s="8"/>
      <c r="B17" s="8"/>
      <c r="C17" s="8"/>
      <c r="D17" s="8"/>
      <c r="E17" s="8"/>
      <c r="F17" s="8"/>
      <c r="G17" s="8"/>
      <c r="H17" s="57"/>
      <c r="I17" s="155" t="str">
        <f t="shared" si="0"/>
        <v/>
      </c>
    </row>
    <row r="18" spans="1:9" s="3" customFormat="1" ht="16.5" x14ac:dyDescent="0.35">
      <c r="A18" s="63"/>
      <c r="B18" s="63"/>
      <c r="C18" s="63"/>
      <c r="D18" s="69"/>
      <c r="E18" s="69"/>
      <c r="F18" s="65"/>
      <c r="G18" s="152" t="s">
        <v>115</v>
      </c>
      <c r="H18" s="59">
        <f>SUMIF(G$5:G$16,"Long",H$5:H$16)</f>
        <v>0</v>
      </c>
      <c r="I18" s="162"/>
    </row>
    <row r="19" spans="1:9" ht="16.5" x14ac:dyDescent="0.3">
      <c r="G19" s="152" t="s">
        <v>116</v>
      </c>
      <c r="H19" s="59">
        <f>SUMIF(G$5:G$16,"Short",H$5:H$16)</f>
        <v>0</v>
      </c>
    </row>
    <row r="20" spans="1:9" ht="16.5" x14ac:dyDescent="0.35">
      <c r="G20" s="153" t="s">
        <v>150</v>
      </c>
      <c r="H20" s="67">
        <f>SUM(H5:H16)</f>
        <v>0</v>
      </c>
      <c r="I20" s="157" t="str">
        <f>IF(H18+H19=H20,"","Check that you have entered 'Short' or 'Long' in column G for every item")</f>
        <v/>
      </c>
    </row>
  </sheetData>
  <sheetProtection sheet="1" objects="1" scenarios="1" insertRows="0"/>
  <mergeCells count="2">
    <mergeCell ref="A2:H2"/>
    <mergeCell ref="A3:H3"/>
  </mergeCells>
  <phoneticPr fontId="4" type="noConversion"/>
  <dataValidations count="2">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 type="list" allowBlank="1" showInputMessage="1" showErrorMessage="1" sqref="G5:G16" xr:uid="{38D2CE29-78EF-4DAB-AD0D-FE7756B8613C}">
      <formula1>"Long, Short"</formula1>
    </dataValidation>
  </dataValidations>
  <hyperlinks>
    <hyperlink ref="A3" r:id="rId1" xr:uid="{4CE2335F-D85A-495E-B393-A890FDC8807A}"/>
    <hyperlink ref="A3:H3" r:id="rId2" display="electoralcommission.org.uk/Scottish-Parliament-candidate-deadlines" xr:uid="{F5AD79AE-9BA8-49C6-B91A-2B429DD9CD1D}"/>
  </hyperlinks>
  <pageMargins left="0.75" right="0.75" top="1" bottom="1" header="0.5" footer="0.5"/>
  <pageSetup paperSize="9" scale="63" orientation="landscape" r:id="rId3"/>
  <headerFooter alignWithMargins="0">
    <oddHeader>&amp;C&amp;G</oddHeader>
    <oddFooter xml:space="preserve">&amp;RPage &amp;P of &amp;N
</oddFooter>
  </headerFooter>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71A-A47F-4AFB-BA5B-5C31E0DAAB7A}">
  <dimension ref="A1:J20"/>
  <sheetViews>
    <sheetView view="pageLayout" zoomScaleNormal="100" workbookViewId="0">
      <selection activeCell="D8" sqref="D8"/>
    </sheetView>
  </sheetViews>
  <sheetFormatPr defaultColWidth="8.81640625" defaultRowHeight="13" x14ac:dyDescent="0.3"/>
  <cols>
    <col min="1" max="1" width="11.1796875" customWidth="1"/>
    <col min="2" max="2" width="26.453125" customWidth="1"/>
    <col min="3" max="3" width="19.26953125" customWidth="1"/>
    <col min="4" max="4" width="52.81640625" customWidth="1"/>
    <col min="5" max="6" width="35.81640625" customWidth="1"/>
    <col min="7" max="7" width="21.26953125" customWidth="1"/>
    <col min="8" max="8" width="15.453125" customWidth="1"/>
    <col min="9" max="9" width="22.453125" style="163" customWidth="1"/>
    <col min="10" max="10" width="25" customWidth="1"/>
  </cols>
  <sheetData>
    <row r="1" spans="1:10" s="25" customFormat="1" ht="22" customHeight="1" x14ac:dyDescent="0.3">
      <c r="A1" s="28" t="s">
        <v>183</v>
      </c>
      <c r="B1" s="29"/>
      <c r="C1" s="29"/>
      <c r="D1" s="29"/>
      <c r="E1" s="29"/>
      <c r="F1" s="29"/>
      <c r="G1" s="29"/>
      <c r="H1" s="29"/>
      <c r="I1" s="163"/>
      <c r="J1"/>
    </row>
    <row r="2" spans="1:10" s="23" customFormat="1" ht="20.149999999999999" customHeight="1" x14ac:dyDescent="0.3">
      <c r="A2" s="437" t="s">
        <v>184</v>
      </c>
      <c r="B2" s="437"/>
      <c r="C2" s="437"/>
      <c r="D2" s="437"/>
      <c r="E2" s="437"/>
      <c r="F2" s="437"/>
      <c r="G2" s="437"/>
      <c r="H2" s="437"/>
      <c r="I2" s="163"/>
      <c r="J2"/>
    </row>
    <row r="3" spans="1:10" s="23" customFormat="1" ht="20.149999999999999" customHeight="1" x14ac:dyDescent="0.3">
      <c r="A3" s="449" t="s">
        <v>179</v>
      </c>
      <c r="B3" s="449"/>
      <c r="C3" s="449"/>
      <c r="D3" s="449"/>
      <c r="E3" s="449"/>
      <c r="F3" s="449"/>
      <c r="G3" s="449"/>
      <c r="H3" s="449"/>
      <c r="I3" s="163"/>
      <c r="J3"/>
    </row>
    <row r="4" spans="1:10" ht="33" x14ac:dyDescent="0.3">
      <c r="A4" s="19" t="s">
        <v>124</v>
      </c>
      <c r="B4" s="16" t="s">
        <v>126</v>
      </c>
      <c r="C4" s="15" t="s">
        <v>156</v>
      </c>
      <c r="D4" s="19" t="s">
        <v>157</v>
      </c>
      <c r="E4" s="19" t="s">
        <v>185</v>
      </c>
      <c r="F4" s="19" t="s">
        <v>186</v>
      </c>
      <c r="G4" s="17" t="s">
        <v>132</v>
      </c>
      <c r="H4" s="18" t="s">
        <v>182</v>
      </c>
    </row>
    <row r="5" spans="1:10" s="34" customFormat="1" ht="15.5" x14ac:dyDescent="0.25">
      <c r="A5" s="110"/>
      <c r="B5" s="110"/>
      <c r="C5" s="128"/>
      <c r="D5" s="117"/>
      <c r="E5" s="83"/>
      <c r="F5" s="83"/>
      <c r="G5" s="87"/>
      <c r="H5" s="87"/>
      <c r="I5" s="155" t="str">
        <f>IF(AND(ISNUMBER(H5),ISBLANK(G5)), "Enter 'Short' or 'Long' in column G","")</f>
        <v/>
      </c>
    </row>
    <row r="6" spans="1:10" s="34" customFormat="1" ht="15.5" x14ac:dyDescent="0.25">
      <c r="A6" s="83"/>
      <c r="B6" s="110"/>
      <c r="C6" s="129"/>
      <c r="D6" s="118"/>
      <c r="E6" s="85"/>
      <c r="F6" s="85"/>
      <c r="G6" s="91"/>
      <c r="H6" s="114"/>
      <c r="I6" s="155" t="str">
        <f t="shared" ref="I6:I17" si="0">IF(AND(ISNUMBER(H6),ISBLANK(G6)), "Enter 'Short' or 'Long' in column G","")</f>
        <v/>
      </c>
    </row>
    <row r="7" spans="1:10" s="34" customFormat="1" ht="15.5" x14ac:dyDescent="0.25">
      <c r="A7" s="88"/>
      <c r="B7" s="88"/>
      <c r="C7" s="130"/>
      <c r="D7" s="53"/>
      <c r="E7" s="53"/>
      <c r="F7" s="53"/>
      <c r="G7" s="91"/>
      <c r="H7" s="116"/>
      <c r="I7" s="155" t="str">
        <f t="shared" si="0"/>
        <v/>
      </c>
    </row>
    <row r="8" spans="1:10" s="34" customFormat="1" ht="15.5" x14ac:dyDescent="0.25">
      <c r="A8" s="88"/>
      <c r="B8" s="88"/>
      <c r="C8" s="131"/>
      <c r="D8" s="53"/>
      <c r="E8" s="53"/>
      <c r="F8" s="53"/>
      <c r="G8" s="91"/>
      <c r="H8" s="116"/>
      <c r="I8" s="155" t="str">
        <f t="shared" si="0"/>
        <v/>
      </c>
    </row>
    <row r="9" spans="1:10" s="34" customFormat="1" ht="15.5" x14ac:dyDescent="0.25">
      <c r="A9" s="88"/>
      <c r="B9" s="88"/>
      <c r="C9" s="131"/>
      <c r="D9" s="53"/>
      <c r="E9" s="53"/>
      <c r="F9" s="53"/>
      <c r="G9" s="91"/>
      <c r="H9" s="116"/>
      <c r="I9" s="155" t="str">
        <f t="shared" si="0"/>
        <v/>
      </c>
    </row>
    <row r="10" spans="1:10" s="34" customFormat="1" ht="15.5" x14ac:dyDescent="0.25">
      <c r="A10" s="88"/>
      <c r="B10" s="88"/>
      <c r="C10" s="131"/>
      <c r="D10" s="53"/>
      <c r="E10" s="53"/>
      <c r="F10" s="53"/>
      <c r="G10" s="91"/>
      <c r="H10" s="116"/>
      <c r="I10" s="155" t="str">
        <f t="shared" si="0"/>
        <v/>
      </c>
    </row>
    <row r="11" spans="1:10" s="34" customFormat="1" ht="15.5" x14ac:dyDescent="0.25">
      <c r="A11" s="88"/>
      <c r="B11" s="88"/>
      <c r="C11" s="131"/>
      <c r="D11" s="53"/>
      <c r="E11" s="53"/>
      <c r="F11" s="53"/>
      <c r="G11" s="91"/>
      <c r="H11" s="116"/>
      <c r="I11" s="155" t="str">
        <f t="shared" si="0"/>
        <v/>
      </c>
    </row>
    <row r="12" spans="1:10" s="34" customFormat="1" ht="15.5" x14ac:dyDescent="0.25">
      <c r="A12" s="88"/>
      <c r="B12" s="88"/>
      <c r="C12" s="131"/>
      <c r="D12" s="53"/>
      <c r="E12" s="53"/>
      <c r="F12" s="53"/>
      <c r="G12" s="91"/>
      <c r="H12" s="116"/>
      <c r="I12" s="155" t="str">
        <f t="shared" si="0"/>
        <v/>
      </c>
    </row>
    <row r="13" spans="1:10" s="34" customFormat="1" ht="15.5" x14ac:dyDescent="0.25">
      <c r="A13" s="88"/>
      <c r="B13" s="88"/>
      <c r="C13" s="131"/>
      <c r="D13" s="53"/>
      <c r="E13" s="53"/>
      <c r="F13" s="53"/>
      <c r="G13" s="91"/>
      <c r="H13" s="116"/>
      <c r="I13" s="155" t="str">
        <f t="shared" si="0"/>
        <v/>
      </c>
    </row>
    <row r="14" spans="1:10" s="34" customFormat="1" ht="15.5" x14ac:dyDescent="0.25">
      <c r="A14" s="88"/>
      <c r="B14" s="88"/>
      <c r="C14" s="131"/>
      <c r="D14" s="53"/>
      <c r="E14" s="53"/>
      <c r="F14" s="53"/>
      <c r="G14" s="91"/>
      <c r="H14" s="116"/>
      <c r="I14" s="155" t="str">
        <f t="shared" si="0"/>
        <v/>
      </c>
    </row>
    <row r="15" spans="1:10" s="34" customFormat="1" ht="15.5" x14ac:dyDescent="0.25">
      <c r="A15" s="88"/>
      <c r="B15" s="88"/>
      <c r="C15" s="131"/>
      <c r="D15" s="53"/>
      <c r="E15" s="53"/>
      <c r="F15" s="53"/>
      <c r="G15" s="91"/>
      <c r="H15" s="116"/>
      <c r="I15" s="155" t="str">
        <f t="shared" si="0"/>
        <v/>
      </c>
    </row>
    <row r="16" spans="1:10" s="34" customFormat="1" ht="15.5" x14ac:dyDescent="0.25">
      <c r="A16" s="88"/>
      <c r="B16" s="88"/>
      <c r="C16" s="131"/>
      <c r="D16" s="53"/>
      <c r="E16" s="53"/>
      <c r="F16" s="53"/>
      <c r="G16" s="91"/>
      <c r="H16" s="116"/>
      <c r="I16" s="155" t="str">
        <f t="shared" si="0"/>
        <v/>
      </c>
    </row>
    <row r="17" spans="1:9" ht="15.5" x14ac:dyDescent="0.25">
      <c r="A17" s="8"/>
      <c r="B17" s="8"/>
      <c r="C17" s="8"/>
      <c r="D17" s="8"/>
      <c r="E17" s="8"/>
      <c r="F17" s="8"/>
      <c r="G17" s="8"/>
      <c r="H17" s="57"/>
      <c r="I17" s="155" t="str">
        <f t="shared" si="0"/>
        <v/>
      </c>
    </row>
    <row r="18" spans="1:9" s="3" customFormat="1" ht="15" customHeight="1" x14ac:dyDescent="0.35">
      <c r="A18" s="63"/>
      <c r="B18" s="63"/>
      <c r="C18" s="63"/>
      <c r="D18" s="64"/>
      <c r="E18" s="64"/>
      <c r="F18" s="65"/>
      <c r="G18" s="152" t="s">
        <v>115</v>
      </c>
      <c r="H18" s="59">
        <f>SUMIF(G$5:G$16,"Long",H$5:H$16)</f>
        <v>0</v>
      </c>
      <c r="I18" s="162"/>
    </row>
    <row r="19" spans="1:9" ht="16.5" x14ac:dyDescent="0.3">
      <c r="G19" s="152" t="s">
        <v>116</v>
      </c>
      <c r="H19" s="59">
        <f>SUMIF(G$5:G$16,"Short",H$5:H$16)</f>
        <v>0</v>
      </c>
    </row>
    <row r="20" spans="1:9" ht="16.5" x14ac:dyDescent="0.35">
      <c r="G20" s="153" t="s">
        <v>150</v>
      </c>
      <c r="H20" s="67">
        <f>SUM(H5:H16)</f>
        <v>0</v>
      </c>
      <c r="I20" s="157" t="str">
        <f>IF(H18+H19=H20,"","Check that you have entered 'Short' or 'Long' in column G for every item")</f>
        <v/>
      </c>
    </row>
  </sheetData>
  <sheetProtection sheet="1" objects="1" scenarios="1" insertRows="0"/>
  <mergeCells count="2">
    <mergeCell ref="A2:H2"/>
    <mergeCell ref="A3:H3"/>
  </mergeCells>
  <conditionalFormatting sqref="G10:G12">
    <cfRule type="expression" dxfId="0" priority="1">
      <formula>$H10&lt;&gt;""</formula>
    </cfRule>
  </conditionalFormatting>
  <dataValidations count="2">
    <dataValidation type="list" allowBlank="1" showInputMessage="1" showErrorMessage="1" sqref="C5:C17" xr:uid="{70932DAD-8600-48B5-80F6-B88F29FAF7BA}">
      <formula1>"A. Advertising, B. Unsolicited material to voters, C. Transport, D. Public meetings, E. Agent and other staff costs, F. Accommodation and administration"</formula1>
    </dataValidation>
    <dataValidation type="list" allowBlank="1" showInputMessage="1" showErrorMessage="1" sqref="G5:G16" xr:uid="{9E406A64-4CA6-410F-8725-3206946F65C1}">
      <formula1>"Long, Short"</formula1>
    </dataValidation>
  </dataValidations>
  <hyperlinks>
    <hyperlink ref="A3" r:id="rId1" xr:uid="{072B14C6-C7F0-479A-94CA-1CD191DDD90A}"/>
    <hyperlink ref="A3:H3" r:id="rId2" display="electoralcommission.org.uk/Scottish-Parliament-candidate-deadlines" xr:uid="{21D44485-9164-4DDB-93C5-0456BF40CD52}"/>
  </hyperlinks>
  <pageMargins left="0.7" right="0.7" top="0.75" bottom="0.75" header="0.3" footer="0.3"/>
  <pageSetup paperSize="9" scale="61" orientation="landscape" r:id="rId3"/>
  <headerFooter>
    <oddHeader>&amp;C&amp;G</oddHeader>
    <oddFooter>&amp;RPage &amp;P of &amp;N</oddFooter>
  </headerFooter>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3FD0-1EF9-4DB5-AA6C-D98B4DBA8F0D}">
  <sheetPr>
    <pageSetUpPr fitToPage="1"/>
  </sheetPr>
  <dimension ref="A1:O24"/>
  <sheetViews>
    <sheetView view="pageLayout" zoomScaleNormal="90" workbookViewId="0">
      <selection activeCell="A9" sqref="A9"/>
    </sheetView>
  </sheetViews>
  <sheetFormatPr defaultColWidth="8.81640625" defaultRowHeight="12.5" x14ac:dyDescent="0.25"/>
  <cols>
    <col min="1" max="1" width="63.7265625" customWidth="1"/>
    <col min="2" max="2" width="19" style="6" customWidth="1"/>
    <col min="3" max="3" width="20.453125" style="6" customWidth="1"/>
    <col min="4" max="5" width="19" style="5" customWidth="1"/>
    <col min="6" max="6" width="36.7265625" customWidth="1"/>
    <col min="7" max="7" width="17.453125" customWidth="1"/>
  </cols>
  <sheetData>
    <row r="1" spans="1:15" ht="23.15" customHeight="1" x14ac:dyDescent="0.35">
      <c r="A1" s="30" t="s">
        <v>187</v>
      </c>
      <c r="B1" s="9"/>
      <c r="C1" s="9"/>
      <c r="D1" s="10"/>
      <c r="E1" s="171"/>
      <c r="F1" s="171"/>
      <c r="G1" s="11"/>
      <c r="O1" s="1"/>
    </row>
    <row r="2" spans="1:15" ht="29.25" customHeight="1" x14ac:dyDescent="0.35">
      <c r="A2" s="453" t="s">
        <v>188</v>
      </c>
      <c r="B2" s="453"/>
      <c r="C2" s="453"/>
      <c r="D2" s="453"/>
      <c r="E2" s="453"/>
      <c r="F2" s="453"/>
      <c r="G2" s="453"/>
      <c r="O2" s="1"/>
    </row>
    <row r="3" spans="1:15" ht="21" customHeight="1" x14ac:dyDescent="0.25">
      <c r="A3" s="454" t="s">
        <v>189</v>
      </c>
      <c r="B3" s="454"/>
      <c r="C3" s="454"/>
      <c r="D3" s="454"/>
      <c r="E3" s="454"/>
      <c r="F3" s="454"/>
      <c r="G3" s="454"/>
    </row>
    <row r="4" spans="1:15" s="34" customFormat="1" ht="52.5" customHeight="1" x14ac:dyDescent="0.25">
      <c r="A4" s="19" t="s">
        <v>126</v>
      </c>
      <c r="B4" s="20" t="s">
        <v>169</v>
      </c>
      <c r="C4" s="20" t="s">
        <v>190</v>
      </c>
      <c r="D4" s="20" t="s">
        <v>191</v>
      </c>
      <c r="E4" s="20" t="s">
        <v>182</v>
      </c>
      <c r="F4" s="20" t="s">
        <v>192</v>
      </c>
      <c r="G4" s="20" t="s">
        <v>132</v>
      </c>
    </row>
    <row r="5" spans="1:15" s="34" customFormat="1" ht="15.5" x14ac:dyDescent="0.25">
      <c r="A5" s="85" t="s">
        <v>193</v>
      </c>
      <c r="B5" s="119">
        <v>46085</v>
      </c>
      <c r="C5" s="119">
        <v>46087</v>
      </c>
      <c r="D5" s="119">
        <v>46087</v>
      </c>
      <c r="E5" s="87">
        <v>480</v>
      </c>
      <c r="F5" s="119" t="s">
        <v>134</v>
      </c>
      <c r="G5" s="87" t="s">
        <v>147</v>
      </c>
    </row>
    <row r="6" spans="1:15" s="34" customFormat="1" ht="15.5" x14ac:dyDescent="0.25">
      <c r="A6" s="53" t="s">
        <v>193</v>
      </c>
      <c r="B6" s="120">
        <v>46122</v>
      </c>
      <c r="C6" s="120">
        <v>46124</v>
      </c>
      <c r="D6" s="120">
        <v>46124</v>
      </c>
      <c r="E6" s="91">
        <v>480</v>
      </c>
      <c r="F6" s="120" t="s">
        <v>134</v>
      </c>
      <c r="G6" s="91" t="s">
        <v>137</v>
      </c>
    </row>
    <row r="7" spans="1:15" s="34" customFormat="1" ht="15.5" x14ac:dyDescent="0.25">
      <c r="A7" s="53" t="s">
        <v>194</v>
      </c>
      <c r="B7" s="120">
        <v>46124</v>
      </c>
      <c r="C7" s="120">
        <v>46124</v>
      </c>
      <c r="D7" s="120">
        <v>46124</v>
      </c>
      <c r="E7" s="91">
        <v>63.2</v>
      </c>
      <c r="F7" s="120" t="s">
        <v>134</v>
      </c>
      <c r="G7" s="91" t="s">
        <v>137</v>
      </c>
    </row>
    <row r="8" spans="1:15" s="34" customFormat="1" ht="15.5" x14ac:dyDescent="0.25">
      <c r="A8" s="53" t="s">
        <v>195</v>
      </c>
      <c r="B8" s="120">
        <v>46145</v>
      </c>
      <c r="C8" s="120">
        <v>46145</v>
      </c>
      <c r="D8" s="120">
        <v>46145</v>
      </c>
      <c r="E8" s="91">
        <v>18.7</v>
      </c>
      <c r="F8" s="120" t="s">
        <v>142</v>
      </c>
      <c r="G8" s="91" t="s">
        <v>137</v>
      </c>
    </row>
    <row r="9" spans="1:15" s="34" customFormat="1" ht="15.5" x14ac:dyDescent="0.25">
      <c r="A9" s="53"/>
      <c r="B9" s="120"/>
      <c r="C9" s="120"/>
      <c r="D9" s="120"/>
      <c r="E9" s="91"/>
      <c r="F9" s="120"/>
      <c r="G9" s="91"/>
    </row>
    <row r="10" spans="1:15" s="34" customFormat="1" ht="15.5" x14ac:dyDescent="0.25">
      <c r="A10" s="53"/>
      <c r="B10" s="120"/>
      <c r="C10" s="120"/>
      <c r="D10" s="120"/>
      <c r="E10" s="91"/>
      <c r="F10" s="120"/>
      <c r="G10" s="91"/>
    </row>
    <row r="11" spans="1:15" s="34" customFormat="1" ht="15.5" x14ac:dyDescent="0.25">
      <c r="A11" s="53"/>
      <c r="B11" s="120"/>
      <c r="C11" s="120"/>
      <c r="D11" s="120"/>
      <c r="E11" s="91"/>
      <c r="F11" s="120"/>
      <c r="G11" s="91"/>
    </row>
    <row r="12" spans="1:15" s="34" customFormat="1" ht="15.5" x14ac:dyDescent="0.25">
      <c r="A12" s="53"/>
      <c r="B12" s="120"/>
      <c r="C12" s="120"/>
      <c r="D12" s="120"/>
      <c r="E12" s="91"/>
      <c r="F12" s="120"/>
      <c r="G12" s="91"/>
    </row>
    <row r="13" spans="1:15" s="34" customFormat="1" ht="15.5" x14ac:dyDescent="0.25">
      <c r="A13" s="53"/>
      <c r="B13" s="120"/>
      <c r="C13" s="120"/>
      <c r="D13" s="120"/>
      <c r="E13" s="91"/>
      <c r="F13" s="120"/>
      <c r="G13" s="91"/>
    </row>
    <row r="14" spans="1:15" s="34" customFormat="1" ht="15.5" x14ac:dyDescent="0.25">
      <c r="A14" s="53"/>
      <c r="B14" s="120"/>
      <c r="C14" s="120"/>
      <c r="D14" s="120"/>
      <c r="E14" s="91"/>
      <c r="F14" s="120"/>
      <c r="G14" s="91"/>
    </row>
    <row r="15" spans="1:15" s="34" customFormat="1" ht="15.5" x14ac:dyDescent="0.25">
      <c r="A15" s="147"/>
      <c r="B15" s="120"/>
      <c r="C15" s="120"/>
      <c r="D15" s="120"/>
      <c r="E15" s="91"/>
      <c r="F15" s="120"/>
      <c r="G15" s="91"/>
    </row>
    <row r="16" spans="1:15" s="34" customFormat="1" ht="15.5" x14ac:dyDescent="0.25">
      <c r="A16" s="53"/>
      <c r="B16" s="120"/>
      <c r="C16" s="120"/>
      <c r="D16" s="120"/>
      <c r="E16" s="91"/>
      <c r="F16" s="120"/>
      <c r="G16" s="91"/>
    </row>
    <row r="17" spans="1:7" ht="15.5" x14ac:dyDescent="0.25">
      <c r="A17" s="121"/>
      <c r="B17" s="122"/>
      <c r="C17" s="122"/>
      <c r="D17" s="122"/>
      <c r="E17" s="123"/>
      <c r="F17" s="122"/>
      <c r="G17" s="123"/>
    </row>
    <row r="18" spans="1:7" ht="23.25" customHeight="1" x14ac:dyDescent="0.35">
      <c r="A18" s="12"/>
      <c r="B18" s="12"/>
      <c r="C18" s="12"/>
      <c r="D18" s="12"/>
      <c r="E18" s="58"/>
      <c r="F18" s="12"/>
      <c r="G18" s="58"/>
    </row>
    <row r="19" spans="1:7" s="3" customFormat="1" ht="20.149999999999999" customHeight="1" x14ac:dyDescent="0.35">
      <c r="A19" s="12"/>
      <c r="B19" s="12"/>
      <c r="C19" s="12"/>
      <c r="D19" s="12"/>
      <c r="E19" s="58"/>
      <c r="F19" s="450" t="s">
        <v>196</v>
      </c>
      <c r="G19" s="58"/>
    </row>
    <row r="20" spans="1:7" ht="33.75" customHeight="1" x14ac:dyDescent="0.35">
      <c r="A20" s="7"/>
      <c r="B20" s="12"/>
      <c r="C20" s="146"/>
      <c r="D20" s="148" t="s">
        <v>197</v>
      </c>
      <c r="E20" s="59">
        <f>SUM(E5:E18)</f>
        <v>1041.9000000000001</v>
      </c>
      <c r="F20" s="450"/>
      <c r="G20" s="170">
        <f>SUMIF(G$5:G$17,"Long",E$5:E$17)</f>
        <v>480</v>
      </c>
    </row>
    <row r="21" spans="1:7" x14ac:dyDescent="0.25">
      <c r="F21" s="450" t="s">
        <v>198</v>
      </c>
      <c r="G21" s="451">
        <f>SUMIF(G$5:G$17,"Short",E$5:E$17)</f>
        <v>561.90000000000009</v>
      </c>
    </row>
    <row r="22" spans="1:7" ht="18.75" customHeight="1" x14ac:dyDescent="0.25">
      <c r="F22" s="450"/>
      <c r="G22" s="452"/>
    </row>
    <row r="23" spans="1:7" ht="72.75" customHeight="1" x14ac:dyDescent="0.35">
      <c r="F23" s="149" t="s">
        <v>199</v>
      </c>
      <c r="G23" s="169">
        <f>SUMIFS(E$5:E$17,F$5:F$17,"No",G$5:G$17,"Short")</f>
        <v>543.20000000000005</v>
      </c>
    </row>
    <row r="24" spans="1:7" ht="16.5" x14ac:dyDescent="0.35">
      <c r="F24" s="150"/>
      <c r="G24" s="151"/>
    </row>
  </sheetData>
  <sheetProtection sheet="1" insertRows="0"/>
  <mergeCells count="5">
    <mergeCell ref="F19:F20"/>
    <mergeCell ref="F21:F22"/>
    <mergeCell ref="G21:G22"/>
    <mergeCell ref="A2:G2"/>
    <mergeCell ref="A3:G3"/>
  </mergeCells>
  <dataValidations count="2">
    <dataValidation type="list" allowBlank="1" showInputMessage="1" showErrorMessage="1" sqref="F5:F17" xr:uid="{35F18340-F564-4E0D-A1BE-61DFA41EA809}">
      <formula1>"Yes, No"</formula1>
    </dataValidation>
    <dataValidation type="list" allowBlank="1" showInputMessage="1" showErrorMessage="1" sqref="G5:G17" xr:uid="{9A41B92B-EC33-4FE2-BD7A-215AFA72C958}">
      <formula1>"Long, Short"</formula1>
    </dataValidation>
  </dataValidations>
  <hyperlinks>
    <hyperlink ref="A3:G3" r:id="rId1" display="www.electoralcommission.org.uk/Scottish-Parliament-candidate-personal-expenses" xr:uid="{D87078B4-EF23-4B2E-81B5-79130EA0C983}"/>
  </hyperlinks>
  <pageMargins left="0.75" right="0.75" top="1" bottom="1" header="0.5" footer="0.5"/>
  <pageSetup paperSize="9" scale="67" orientation="landscape" r:id="rId2"/>
  <headerFooter alignWithMargins="0">
    <oddHeader>&amp;C&amp;G</oddHeader>
    <oddFooter>&amp;R&amp;"System Font,Regular"&amp;K000000Page &amp;P of &amp;N</oddFooter>
  </headerFooter>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9F06-C0BB-4DFE-8EB7-E8D2047383D1}">
  <dimension ref="A1:K30"/>
  <sheetViews>
    <sheetView view="pageLayout" zoomScaleNormal="100" workbookViewId="0">
      <selection activeCell="E13" sqref="E13"/>
    </sheetView>
  </sheetViews>
  <sheetFormatPr defaultRowHeight="12.5" x14ac:dyDescent="0.25"/>
  <cols>
    <col min="1" max="1" width="10" customWidth="1"/>
    <col min="2" max="2" width="10.81640625" customWidth="1"/>
    <col min="3" max="3" width="36.54296875" customWidth="1"/>
    <col min="4" max="4" width="14.453125" customWidth="1"/>
    <col min="5" max="5" width="34.54296875" customWidth="1"/>
    <col min="6" max="6" width="13" customWidth="1"/>
    <col min="7" max="7" width="14.26953125" customWidth="1"/>
    <col min="8" max="8" width="15" customWidth="1"/>
    <col min="9" max="9" width="16.453125" customWidth="1"/>
    <col min="10" max="10" width="12.453125" customWidth="1"/>
  </cols>
  <sheetData>
    <row r="1" spans="1:11" ht="18" x14ac:dyDescent="0.25">
      <c r="A1" s="107" t="s">
        <v>200</v>
      </c>
      <c r="B1" s="94"/>
      <c r="C1" s="94"/>
      <c r="D1" s="95"/>
      <c r="E1" s="96"/>
      <c r="F1" s="97"/>
      <c r="G1" s="97"/>
      <c r="H1" s="97"/>
      <c r="I1" s="98"/>
      <c r="J1" s="98"/>
      <c r="K1" s="25"/>
    </row>
    <row r="2" spans="1:11" ht="15.5" x14ac:dyDescent="0.25">
      <c r="A2" s="164" t="s">
        <v>201</v>
      </c>
      <c r="B2" s="164"/>
      <c r="C2" s="164"/>
      <c r="D2" s="165"/>
      <c r="E2" s="164"/>
      <c r="F2" s="166"/>
      <c r="G2" s="166"/>
      <c r="H2" s="166"/>
      <c r="I2" s="167"/>
      <c r="J2" s="167"/>
      <c r="K2" s="25"/>
    </row>
    <row r="3" spans="1:11" ht="15.5" x14ac:dyDescent="0.25">
      <c r="A3" s="164"/>
      <c r="B3" s="164" t="s">
        <v>202</v>
      </c>
      <c r="C3" s="164"/>
      <c r="D3" s="165"/>
      <c r="E3" s="164"/>
      <c r="F3" s="166"/>
      <c r="G3" s="166"/>
      <c r="H3" s="166"/>
      <c r="I3" s="167"/>
      <c r="J3" s="167"/>
      <c r="K3" s="25"/>
    </row>
    <row r="4" spans="1:11" ht="15.5" x14ac:dyDescent="0.25">
      <c r="A4" s="164"/>
      <c r="B4" s="164" t="s">
        <v>203</v>
      </c>
      <c r="C4" s="164"/>
      <c r="D4" s="165"/>
      <c r="E4" s="164"/>
      <c r="F4" s="166"/>
      <c r="G4" s="166"/>
      <c r="H4" s="166"/>
      <c r="I4" s="167"/>
      <c r="J4" s="167"/>
      <c r="K4" s="25"/>
    </row>
    <row r="5" spans="1:11" ht="15.5" x14ac:dyDescent="0.25">
      <c r="A5" s="164"/>
      <c r="B5" s="164" t="s">
        <v>204</v>
      </c>
      <c r="C5" s="164"/>
      <c r="D5" s="165"/>
      <c r="E5" s="164"/>
      <c r="F5" s="166"/>
      <c r="G5" s="166"/>
      <c r="H5" s="166"/>
      <c r="I5" s="167"/>
      <c r="J5" s="167"/>
      <c r="K5" s="25"/>
    </row>
    <row r="6" spans="1:11" ht="15.5" x14ac:dyDescent="0.25">
      <c r="A6" s="164"/>
      <c r="B6" s="164" t="s">
        <v>205</v>
      </c>
      <c r="C6" s="164"/>
      <c r="D6" s="165"/>
      <c r="E6" s="164"/>
      <c r="F6" s="166"/>
      <c r="G6" s="166"/>
      <c r="H6" s="166"/>
      <c r="I6" s="167"/>
      <c r="J6" s="167"/>
      <c r="K6" s="25"/>
    </row>
    <row r="7" spans="1:11" ht="15.5" x14ac:dyDescent="0.25">
      <c r="A7" s="164"/>
      <c r="B7" s="164" t="s">
        <v>206</v>
      </c>
      <c r="C7" s="164"/>
      <c r="D7" s="165"/>
      <c r="E7" s="164"/>
      <c r="F7" s="166"/>
      <c r="G7" s="166"/>
      <c r="H7" s="166"/>
      <c r="I7" s="167"/>
      <c r="J7" s="167"/>
      <c r="K7" s="25"/>
    </row>
    <row r="8" spans="1:11" ht="18" customHeight="1" x14ac:dyDescent="0.25">
      <c r="A8" s="188" t="s">
        <v>207</v>
      </c>
      <c r="B8" s="164"/>
      <c r="C8" s="164"/>
      <c r="D8" s="165"/>
      <c r="E8" s="164"/>
      <c r="F8" s="166"/>
      <c r="G8" s="166"/>
      <c r="H8" s="166"/>
      <c r="I8" s="167"/>
      <c r="J8" s="167"/>
      <c r="K8" s="25"/>
    </row>
    <row r="9" spans="1:11" ht="16.5" x14ac:dyDescent="0.25">
      <c r="A9" s="434" t="s">
        <v>124</v>
      </c>
      <c r="B9" s="435" t="s">
        <v>125</v>
      </c>
      <c r="C9" s="436" t="s">
        <v>126</v>
      </c>
      <c r="D9" s="435" t="s">
        <v>127</v>
      </c>
      <c r="E9" s="435" t="s">
        <v>128</v>
      </c>
      <c r="F9" s="430" t="s">
        <v>129</v>
      </c>
      <c r="G9" s="430" t="s">
        <v>130</v>
      </c>
      <c r="H9" s="430" t="s">
        <v>208</v>
      </c>
      <c r="I9" s="427" t="s">
        <v>132</v>
      </c>
      <c r="J9" s="432" t="s">
        <v>133</v>
      </c>
      <c r="K9" s="108"/>
    </row>
    <row r="10" spans="1:11" ht="16.5" x14ac:dyDescent="0.25">
      <c r="A10" s="434"/>
      <c r="B10" s="435"/>
      <c r="C10" s="436"/>
      <c r="D10" s="434"/>
      <c r="E10" s="434"/>
      <c r="F10" s="430"/>
      <c r="G10" s="431"/>
      <c r="H10" s="431"/>
      <c r="I10" s="428"/>
      <c r="J10" s="433"/>
      <c r="K10" s="23"/>
    </row>
    <row r="11" spans="1:11" ht="16.5" x14ac:dyDescent="0.25">
      <c r="A11" s="434"/>
      <c r="B11" s="435"/>
      <c r="C11" s="436"/>
      <c r="D11" s="434"/>
      <c r="E11" s="434"/>
      <c r="F11" s="430"/>
      <c r="G11" s="431"/>
      <c r="H11" s="431"/>
      <c r="I11" s="428"/>
      <c r="J11" s="433"/>
      <c r="K11" s="109"/>
    </row>
    <row r="12" spans="1:11" ht="49.5" customHeight="1" x14ac:dyDescent="0.25">
      <c r="A12" s="434"/>
      <c r="B12" s="435"/>
      <c r="C12" s="436"/>
      <c r="D12" s="434"/>
      <c r="E12" s="434"/>
      <c r="F12" s="430"/>
      <c r="G12" s="431"/>
      <c r="H12" s="431"/>
      <c r="I12" s="429"/>
      <c r="J12" s="433"/>
      <c r="K12" s="23"/>
    </row>
    <row r="13" spans="1:11" ht="31" x14ac:dyDescent="0.25">
      <c r="A13" s="70">
        <v>1</v>
      </c>
      <c r="B13" s="70" t="s">
        <v>142</v>
      </c>
      <c r="C13" s="71" t="s">
        <v>209</v>
      </c>
      <c r="D13" s="135" t="s">
        <v>94</v>
      </c>
      <c r="E13" s="71" t="s">
        <v>210</v>
      </c>
      <c r="F13" s="72">
        <v>46130</v>
      </c>
      <c r="G13" s="73">
        <v>46130</v>
      </c>
      <c r="H13" s="73">
        <v>46130</v>
      </c>
      <c r="I13" s="87" t="s">
        <v>137</v>
      </c>
      <c r="J13" s="74">
        <v>250</v>
      </c>
      <c r="K13" s="154" t="str">
        <f>IF(AND(ISNUMBER(J13),ISBLANK(I13)), "Enter 'Short' or 'Long' in column I","")</f>
        <v/>
      </c>
    </row>
    <row r="14" spans="1:11" ht="28" x14ac:dyDescent="0.25">
      <c r="A14" s="76">
        <v>2</v>
      </c>
      <c r="B14" s="76" t="s">
        <v>142</v>
      </c>
      <c r="C14" s="77" t="s">
        <v>211</v>
      </c>
      <c r="D14" s="136" t="s">
        <v>94</v>
      </c>
      <c r="E14" s="77" t="s">
        <v>212</v>
      </c>
      <c r="F14" s="78">
        <v>46126</v>
      </c>
      <c r="G14" s="79">
        <v>46128</v>
      </c>
      <c r="H14" s="80">
        <v>46136</v>
      </c>
      <c r="I14" s="91" t="s">
        <v>137</v>
      </c>
      <c r="J14" s="81">
        <v>125</v>
      </c>
      <c r="K14" s="154" t="str">
        <f>IF(AND(ISNUMBER(J14),ISBLANK(I14)), "Enter 'Short' or 'Long' in column I","")</f>
        <v/>
      </c>
    </row>
    <row r="15" spans="1:11" ht="56" x14ac:dyDescent="0.25">
      <c r="A15" s="76">
        <v>3</v>
      </c>
      <c r="B15" s="76" t="s">
        <v>134</v>
      </c>
      <c r="C15" s="77" t="s">
        <v>213</v>
      </c>
      <c r="D15" s="136" t="s">
        <v>214</v>
      </c>
      <c r="E15" s="77" t="s">
        <v>215</v>
      </c>
      <c r="F15" s="320" t="s">
        <v>141</v>
      </c>
      <c r="G15" s="79" t="s">
        <v>141</v>
      </c>
      <c r="H15" s="80" t="s">
        <v>216</v>
      </c>
      <c r="I15" s="91" t="s">
        <v>137</v>
      </c>
      <c r="J15" s="81">
        <v>480</v>
      </c>
      <c r="K15" s="154" t="str">
        <f>IF(AND(ISNUMBER(J15),ISBLANK(I15)), "Enter 'Short' or 'Long' in column I","")</f>
        <v/>
      </c>
    </row>
    <row r="16" spans="1:11" ht="56" x14ac:dyDescent="0.25">
      <c r="A16" s="76">
        <v>4</v>
      </c>
      <c r="B16" s="76" t="s">
        <v>142</v>
      </c>
      <c r="C16" s="77" t="s">
        <v>217</v>
      </c>
      <c r="D16" s="136" t="s">
        <v>214</v>
      </c>
      <c r="E16" s="77" t="s">
        <v>215</v>
      </c>
      <c r="F16" s="320">
        <v>46132</v>
      </c>
      <c r="G16" s="80">
        <v>46134</v>
      </c>
      <c r="H16" s="80">
        <v>46134</v>
      </c>
      <c r="I16" s="91" t="s">
        <v>137</v>
      </c>
      <c r="J16" s="81">
        <v>480</v>
      </c>
      <c r="K16" s="154" t="str">
        <f>IF(AND(ISNUMBER(J16),ISBLANK(I16)), "Enter 'Short' or 'Long' in column I","")</f>
        <v/>
      </c>
    </row>
    <row r="17" spans="1:11" ht="15.5" x14ac:dyDescent="0.25">
      <c r="A17" s="76"/>
      <c r="B17" s="76"/>
      <c r="C17" s="77"/>
      <c r="D17" s="136"/>
      <c r="E17" s="77"/>
      <c r="F17" s="82"/>
      <c r="G17" s="80"/>
      <c r="H17" s="80"/>
      <c r="I17" s="91"/>
      <c r="J17" s="81"/>
      <c r="K17" s="154" t="str">
        <f>IF(AND(ISNUMBER(J17),ISBLANK(I17)), "Enter 'Short' or 'Long' in column I","")</f>
        <v/>
      </c>
    </row>
    <row r="18" spans="1:11" ht="15.5" x14ac:dyDescent="0.25">
      <c r="A18" s="76"/>
      <c r="B18" s="76"/>
      <c r="C18" s="77"/>
      <c r="D18" s="136"/>
      <c r="E18" s="77"/>
      <c r="F18" s="78"/>
      <c r="G18" s="79"/>
      <c r="H18" s="80"/>
      <c r="I18" s="91"/>
      <c r="J18" s="81"/>
      <c r="K18" s="154" t="str">
        <f t="shared" ref="K18:K25" si="0">IF(AND(ISNUMBER(J18),ISBLANK(I18)), "Enter 'Short' or 'Long' in column I","")</f>
        <v/>
      </c>
    </row>
    <row r="19" spans="1:11" ht="15.5" x14ac:dyDescent="0.25">
      <c r="A19" s="76"/>
      <c r="B19" s="76"/>
      <c r="C19" s="77"/>
      <c r="D19" s="136"/>
      <c r="E19" s="77"/>
      <c r="F19" s="73"/>
      <c r="G19" s="80"/>
      <c r="H19" s="80"/>
      <c r="I19" s="91"/>
      <c r="J19" s="81"/>
      <c r="K19" s="154" t="str">
        <f t="shared" si="0"/>
        <v/>
      </c>
    </row>
    <row r="20" spans="1:11" ht="15.5" x14ac:dyDescent="0.25">
      <c r="A20" s="76"/>
      <c r="B20" s="76"/>
      <c r="C20" s="77"/>
      <c r="D20" s="136"/>
      <c r="E20" s="77"/>
      <c r="F20" s="80"/>
      <c r="G20" s="80"/>
      <c r="H20" s="80"/>
      <c r="I20" s="91"/>
      <c r="J20" s="81"/>
      <c r="K20" s="154" t="str">
        <f t="shared" si="0"/>
        <v/>
      </c>
    </row>
    <row r="21" spans="1:11" ht="15.5" x14ac:dyDescent="0.25">
      <c r="A21" s="76"/>
      <c r="B21" s="76"/>
      <c r="C21" s="77"/>
      <c r="D21" s="136"/>
      <c r="E21" s="77"/>
      <c r="F21" s="80"/>
      <c r="G21" s="80"/>
      <c r="H21" s="80"/>
      <c r="I21" s="91"/>
      <c r="J21" s="81"/>
      <c r="K21" s="154" t="str">
        <f t="shared" si="0"/>
        <v/>
      </c>
    </row>
    <row r="22" spans="1:11" ht="15.5" x14ac:dyDescent="0.25">
      <c r="A22" s="76"/>
      <c r="B22" s="76"/>
      <c r="C22" s="77"/>
      <c r="D22" s="136"/>
      <c r="E22" s="77"/>
      <c r="F22" s="80"/>
      <c r="G22" s="80"/>
      <c r="H22" s="80"/>
      <c r="I22" s="91"/>
      <c r="J22" s="81"/>
      <c r="K22" s="154" t="str">
        <f t="shared" si="0"/>
        <v/>
      </c>
    </row>
    <row r="23" spans="1:11" ht="15.5" x14ac:dyDescent="0.25">
      <c r="A23" s="76"/>
      <c r="B23" s="76"/>
      <c r="C23" s="77"/>
      <c r="D23" s="136"/>
      <c r="E23" s="77"/>
      <c r="F23" s="80"/>
      <c r="G23" s="80"/>
      <c r="H23" s="80"/>
      <c r="I23" s="91"/>
      <c r="J23" s="81"/>
      <c r="K23" s="154" t="str">
        <f t="shared" si="0"/>
        <v/>
      </c>
    </row>
    <row r="24" spans="1:11" ht="15.5" x14ac:dyDescent="0.25">
      <c r="A24" s="76"/>
      <c r="B24" s="76"/>
      <c r="C24" s="77"/>
      <c r="D24" s="136"/>
      <c r="E24" s="77"/>
      <c r="F24" s="80"/>
      <c r="G24" s="80"/>
      <c r="H24" s="80"/>
      <c r="I24" s="91"/>
      <c r="J24" s="81"/>
      <c r="K24" s="154" t="str">
        <f t="shared" si="0"/>
        <v/>
      </c>
    </row>
    <row r="25" spans="1:11" ht="16.5" x14ac:dyDescent="0.35">
      <c r="A25" s="95"/>
      <c r="B25" s="95"/>
      <c r="C25" s="95"/>
      <c r="D25" s="137"/>
      <c r="E25" s="95"/>
      <c r="F25" s="95"/>
      <c r="G25" s="95"/>
      <c r="H25" s="95"/>
      <c r="I25" s="95"/>
      <c r="J25" s="58"/>
      <c r="K25" s="154" t="str">
        <f t="shared" si="0"/>
        <v/>
      </c>
    </row>
    <row r="26" spans="1:11" ht="15.75" customHeight="1" x14ac:dyDescent="0.25">
      <c r="A26" s="99"/>
      <c r="B26" s="99"/>
      <c r="C26" s="99"/>
      <c r="D26" s="99"/>
      <c r="E26" s="99"/>
      <c r="F26" s="100"/>
      <c r="G26" s="100"/>
      <c r="H26" s="100"/>
      <c r="I26" s="152" t="s">
        <v>115</v>
      </c>
      <c r="J26" s="59">
        <f>SUMIF(I$13:I$24,"Long",J$13:J$24)</f>
        <v>0</v>
      </c>
      <c r="K26" s="25"/>
    </row>
    <row r="27" spans="1:11" ht="16.5" x14ac:dyDescent="0.25">
      <c r="A27" s="99"/>
      <c r="B27" s="99"/>
      <c r="C27" s="99"/>
      <c r="D27" s="99"/>
      <c r="E27" s="99"/>
      <c r="F27" s="100"/>
      <c r="G27" s="100"/>
      <c r="H27" s="100"/>
      <c r="I27" s="152" t="s">
        <v>116</v>
      </c>
      <c r="J27" s="59">
        <f>SUMIF(I$13:I$24,"Short",J$13:J$24)</f>
        <v>1335</v>
      </c>
      <c r="K27" s="25"/>
    </row>
    <row r="28" spans="1:11" ht="16.5" x14ac:dyDescent="0.25">
      <c r="A28" s="99"/>
      <c r="B28" s="99"/>
      <c r="C28" s="99"/>
      <c r="D28" s="99"/>
      <c r="E28" s="99"/>
      <c r="F28" s="100"/>
      <c r="G28" s="100"/>
      <c r="H28" s="152"/>
      <c r="I28" s="153" t="s">
        <v>150</v>
      </c>
      <c r="J28" s="101">
        <f>SUM(J13:J24)</f>
        <v>1335</v>
      </c>
      <c r="K28" s="154" t="str">
        <f>IF(J26+J27=J28,"","Check that you have entered 'Short' or 'Long' in column I for every item")</f>
        <v/>
      </c>
    </row>
    <row r="29" spans="1:11" x14ac:dyDescent="0.25">
      <c r="A29" s="25"/>
      <c r="B29" s="25"/>
      <c r="C29" s="25"/>
      <c r="D29" s="103"/>
      <c r="E29" s="25"/>
      <c r="F29" s="104"/>
      <c r="G29" s="104"/>
      <c r="H29" s="104"/>
      <c r="I29" s="105"/>
      <c r="J29" s="25"/>
      <c r="K29" s="25"/>
    </row>
    <row r="30" spans="1:11" ht="14" x14ac:dyDescent="0.25">
      <c r="A30" s="102" t="s">
        <v>151</v>
      </c>
      <c r="B30" s="25"/>
      <c r="C30" s="25"/>
      <c r="D30" s="103"/>
      <c r="E30" s="25"/>
      <c r="F30" s="104"/>
      <c r="G30" s="104"/>
      <c r="H30" s="104"/>
      <c r="I30" s="105"/>
      <c r="J30" s="25"/>
      <c r="K30" s="25"/>
    </row>
  </sheetData>
  <sheetProtection sheet="1" objects="1" scenarios="1" insertRows="0"/>
  <mergeCells count="10">
    <mergeCell ref="G9:G12"/>
    <mergeCell ref="H9:H12"/>
    <mergeCell ref="I9:I12"/>
    <mergeCell ref="J9:J12"/>
    <mergeCell ref="A9:A12"/>
    <mergeCell ref="B9:B12"/>
    <mergeCell ref="C9:C12"/>
    <mergeCell ref="D9:D12"/>
    <mergeCell ref="E9:E12"/>
    <mergeCell ref="F9:F12"/>
  </mergeCells>
  <dataValidations count="5">
    <dataValidation type="list" allowBlank="1" showInputMessage="1" showErrorMessage="1" sqref="D13:D25" xr:uid="{A528CB0E-2CC0-4145-83AF-615175C6A7C7}">
      <formula1>"A. Advertising, B. Unsolicited material to voters, C. Transport, D. Public meetings, E. Agent and other staff costs, F. Accommodation and administration"</formula1>
    </dataValidation>
    <dataValidation type="list" allowBlank="1" showInputMessage="1" showErrorMessage="1" sqref="I13:I24" xr:uid="{039ACC6A-9589-43D0-8092-E5113C911AB0}">
      <formula1>"Long, Short"</formula1>
    </dataValidation>
    <dataValidation type="list" allowBlank="1" showInputMessage="1" showErrorMessage="1" sqref="B13:B25" xr:uid="{579E8A38-70D9-4FA6-9703-773CEEF71940}">
      <formula1>"Yes, No"</formula1>
    </dataValidation>
    <dataValidation type="list" allowBlank="1" showInputMessage="1" showErrorMessage="1" sqref="D26:D28" xr:uid="{6D2EAF3B-E3AA-4281-B783-D9074F111334}">
      <formula1>"A. Advertising, B. Unsolicited material to electors, C. Transport, D. Public meetings, E. Agent and other staff costs, F. Accommodation and administration"</formula1>
    </dataValidation>
    <dataValidation allowBlank="1" showInputMessage="1" showErrorMessage="1" sqref="C13:C28" xr:uid="{F768CB25-A3CC-423A-8569-3DCC1D9EAC89}"/>
  </dataValidations>
  <hyperlinks>
    <hyperlink ref="A8" r:id="rId1" xr:uid="{30714874-E1B1-4BDC-87DB-F9B1AD35F8BC}"/>
  </hyperlinks>
  <pageMargins left="0.7" right="0.7" top="0.75" bottom="0.75" header="0.3" footer="0.3"/>
  <pageSetup paperSize="9" scale="77" orientation="landscape" horizontalDpi="1200" verticalDpi="1200" r:id="rId2"/>
  <headerFooter>
    <oddHeader xml:space="preserve">&amp;C&amp;G
</oddHeader>
  </headerFooter>
  <colBreaks count="1" manualBreakCount="1">
    <brk id="10" max="1048575" man="1"/>
  </colBreaks>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ECHRS-1807485911-1313</_dlc_DocId>
    <_dlc_DocIdUrl xmlns="fc73922b-ee12-4d47-9fe9-79c993e89b0c">
      <Url>https://electoralcommissionorguk.sharepoint.com/teams/CT_RG/_layouts/15/DocIdRedir.aspx?ID=ECHRS-1807485911-1313</Url>
      <Description>ECHRS-1807485911-1313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5.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6CADB1-78D2-4B99-AA87-66650C1A2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A2000D-0C45-471C-9C4A-3FDAE80A9BAA}">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terms/"/>
    <ds:schemaRef ds:uri="http://www.w3.org/XML/1998/namespace"/>
    <ds:schemaRef ds:uri="984048cf-b157-4c76-ab9d-17fdbae6ccd2"/>
    <ds:schemaRef ds:uri="fc73922b-ee12-4d47-9fe9-79c993e89b0c"/>
    <ds:schemaRef ds:uri="http://purl.org/dc/dcmitype/"/>
  </ds:schemaRefs>
</ds:datastoreItem>
</file>

<file path=customXml/itemProps3.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4.xml><?xml version="1.0" encoding="utf-8"?>
<ds:datastoreItem xmlns:ds="http://schemas.openxmlformats.org/officeDocument/2006/customXml" ds:itemID="{D3E012D6-F5AE-49D5-B3A5-60FB282F9442}">
  <ds:schemaRefs>
    <ds:schemaRef ds:uri="http://schemas.microsoft.com/DataMashup"/>
  </ds:schemaRefs>
</ds:datastoreItem>
</file>

<file path=customXml/itemProps5.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6.xml><?xml version="1.0" encoding="utf-8"?>
<ds:datastoreItem xmlns:ds="http://schemas.openxmlformats.org/officeDocument/2006/customXml" ds:itemID="{99C4B646-8F34-4666-85FA-A6AAABFC3F49}">
  <ds:schemaRefs>
    <ds:schemaRef ds:uri="http://schemas.microsoft.com/sharepoint/events"/>
  </ds:schemaRefs>
</ds:datastoreItem>
</file>

<file path=docMetadata/LabelInfo.xml><?xml version="1.0" encoding="utf-8"?>
<clbl:labelList xmlns:clbl="http://schemas.microsoft.com/office/2020/mipLabelMetadata">
  <clbl:label id="{23ffaa85-ba95-4afe-83f8-bec1204ec961}" enabled="0" method="" siteId="{23ffaa85-ba95-4afe-83f8-bec1204ec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Completing the return</vt:lpstr>
      <vt:lpstr>Summary</vt:lpstr>
      <vt:lpstr>1. Payments made</vt:lpstr>
      <vt:lpstr>2. Notional spending</vt:lpstr>
      <vt:lpstr>3. Other authorised spending</vt:lpstr>
      <vt:lpstr>4. Invoices not received</vt:lpstr>
      <vt:lpstr>5. Payments not made</vt:lpstr>
      <vt:lpstr>6. Personal expenses</vt:lpstr>
      <vt:lpstr>7. Further reported expenses</vt:lpstr>
      <vt:lpstr>8. Permissible donations</vt:lpstr>
      <vt:lpstr>9.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Further reported expenses'!Print_Area</vt:lpstr>
      <vt:lpstr>'8. Permissible donations'!Print_Area</vt:lpstr>
      <vt:lpstr>'9. Impermissible donations'!Print_Area</vt:lpstr>
      <vt:lpstr>'Completing the return'!Print_Area</vt:lpstr>
      <vt:lpstr>Summary!Print_Area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'8. Permissible donations'!Print_Titles</vt:lpstr>
      <vt:lpstr>'9.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2026-05-07T12:09:12Z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12c02b2f-a730-4884-b617-bda7609b7b54</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y fmtid="{D5CDD505-2E9C-101B-9397-08002B2CF9AE}" pid="10" name="_MarkAsFinal">
    <vt:bool>true</vt:bool>
  </property>
</Properties>
</file>